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enlightenergy.sharepoint.com/sites/EnlightPortal/Finance/Corporate Finance/Financial Statements/Reports &amp; presentations/2025/Q1/To publish/"/>
    </mc:Choice>
  </mc:AlternateContent>
  <xr:revisionPtr revIDLastSave="7" documentId="8_{B84785D8-252B-475F-9C1D-3A8353EA1EE9}" xr6:coauthVersionLast="47" xr6:coauthVersionMax="47" xr10:uidLastSave="{A3C9772D-6CAC-4A30-B464-60EE1D5F5F72}"/>
  <bookViews>
    <workbookView xWindow="28680" yWindow="-120" windowWidth="29040" windowHeight="15720" tabRatio="922" xr2:uid="{E6CBABF3-B8E0-4096-B9CB-7381551BE880}"/>
  </bookViews>
  <sheets>
    <sheet name="Legal Disclaimer" sheetId="9" r:id="rId1"/>
    <sheet name="Portfolio Snapshot" sheetId="2" r:id="rId2"/>
    <sheet name="Mature Portfolio Financials" sheetId="1" r:id="rId3"/>
    <sheet name="Mature Project additional data" sheetId="8" r:id="rId4"/>
    <sheet name="Adv. Dev and Dev. Portfolio" sheetId="5" r:id="rId5"/>
    <sheet name="US IC Status" sheetId="7" r:id="rId6"/>
  </sheets>
  <definedNames>
    <definedName name="dmem">#REF!</definedName>
    <definedName name="FX_AVG_Euro">'Mature Portfolio Financials'!$D$113</definedName>
    <definedName name="FX_AVG_Nis">'Mature Portfolio Financials'!$E$113</definedName>
    <definedName name="FX_end_Euro">'Mature Portfolio Financials'!$D$109</definedName>
    <definedName name="FX_end_NIS">'Mature Portfolio Financials'!$E$109</definedName>
    <definedName name="FX_Euro" localSheetId="0">'Legal Disclaimer'!#REF!</definedName>
    <definedName name="FX_Euro">'Mature Portfolio Financials'!$D$109</definedName>
    <definedName name="FX_Nis" localSheetId="0">'Legal Disclaimer'!#REF!</definedName>
    <definedName name="FX_Nis">#REF!</definedName>
    <definedName name="FX_NIS_end">'Mature Portfolio Financials'!$E$109</definedName>
    <definedName name="_xlnm.Print_Area" localSheetId="4">'Adv. Dev and Dev. Portfolio'!$A$1:$F$30</definedName>
    <definedName name="_xlnm.Print_Area" localSheetId="2">'Mature Portfolio Financials'!$A$1:$R$121</definedName>
    <definedName name="_xlnm.Print_Area" localSheetId="5">'US IC Status'!$A$1:$T$38</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6" i="1" l="1"/>
  <c r="K46" i="1"/>
  <c r="O94" i="1" l="1"/>
  <c r="P94" i="1" s="1"/>
  <c r="N93" i="1" l="1"/>
  <c r="O93" i="1" s="1"/>
  <c r="P93" i="1" s="1"/>
  <c r="N92" i="1"/>
  <c r="J10" i="1" l="1"/>
  <c r="H10" i="1"/>
  <c r="E12" i="5" l="1"/>
  <c r="D12" i="5"/>
  <c r="N95" i="1" l="1"/>
  <c r="D11" i="1" l="1"/>
  <c r="D82" i="1" l="1"/>
  <c r="D13" i="1" l="1"/>
  <c r="M95" i="1" l="1"/>
  <c r="K65" i="1"/>
  <c r="M65" i="1"/>
  <c r="H21" i="1"/>
  <c r="H26" i="1"/>
  <c r="H24" i="1"/>
  <c r="G27" i="1"/>
  <c r="G29" i="1" s="1"/>
  <c r="F26" i="1"/>
  <c r="F24" i="1"/>
  <c r="F21" i="1"/>
  <c r="H27" i="1" l="1"/>
  <c r="H29" i="1"/>
  <c r="F27" i="1"/>
  <c r="F29" i="1" s="1"/>
  <c r="M48" i="1" l="1"/>
  <c r="K48" i="1"/>
  <c r="C11" i="1" l="1"/>
  <c r="C13" i="1" s="1"/>
  <c r="G11" i="1" l="1"/>
  <c r="F11" i="1"/>
  <c r="F13" i="1" s="1"/>
  <c r="E11" i="1"/>
  <c r="E13" i="1" s="1"/>
  <c r="E27" i="5" l="1"/>
  <c r="E29" i="5" s="1"/>
  <c r="D27" i="5"/>
  <c r="D29" i="5" s="1"/>
  <c r="E14" i="5"/>
  <c r="D14" i="5"/>
  <c r="C82" i="1" l="1"/>
  <c r="J11" i="1" l="1"/>
  <c r="J13" i="1" s="1"/>
  <c r="I11" i="1"/>
  <c r="H11" i="1"/>
  <c r="H13" i="1" s="1"/>
  <c r="G13" i="1"/>
  <c r="I13" i="1" l="1"/>
  <c r="O92" i="1" l="1"/>
  <c r="O95" i="1" s="1"/>
  <c r="P92" i="1" l="1"/>
  <c r="P9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tc={AA89DAB6-E858-4FEF-BD2E-A8646A289475}</author>
  </authors>
  <commentList>
    <comment ref="F3" authorId="0" shapeId="0" xr:uid="{AA89DAB6-E858-4FEF-BD2E-A8646A289475}">
      <text>
        <t>[Threaded comment]
Your version of Excel allows you to read this threaded comment; however, any edits to it will get removed if the file is opened in a newer version of Excel. Learn more: https://go.microsoft.com/fwlink/?linkid=870924
Comment:
    @Tom Vaknin לעדכן מספרים לאור השינויים</t>
      </text>
    </comment>
  </commentList>
</comments>
</file>

<file path=xl/sharedStrings.xml><?xml version="1.0" encoding="utf-8"?>
<sst xmlns="http://schemas.openxmlformats.org/spreadsheetml/2006/main" count="744" uniqueCount="350">
  <si>
    <t>Legal Disclaimer</t>
  </si>
  <si>
    <t xml:space="preserve">This excel file contains forward-looking statements within the meaning of the U.S. Private Securities Litigation Reform Act of 1995. We intend such forward-looking statements to be covered by the safe harbor provisions for forward-looking statements as contained in Section 27A of the Securities Act of 1933, as amended, and Section 21E of the Securities Exchange Act of 1934, as amended (the “Exchange Act”). All statements contained in this presentation other than statements of historical fact, including, without limitation, statements regarding the Company’s business strategy and plans, capabilities of the Company’s project portfolio and achievement of operational objectives, market opportunity and potential growth, and the Company’s future financial results and Revenue, EBITDA and proceeds from sale of electricity guidance are forward-looking statements. The words “may,” “might,” “will,” “could,” “would,” “should,” “expect,” “plan,” “anticipate,” “intend,” “target,” “seek,” “believe,” “estimate,” “predict,” “potential,” “continue,” “contemplate,” “possible,” “forecasts,” “aims” or the negative of these terms and similar expressions are intended to identify forward-looking statements, though not all forward-looking statements use these words or expressions.  </t>
  </si>
  <si>
    <t xml:space="preserve">
These statements are neither promises nor guarantees, but involve known and unknown risks, uncertainties and other important factors that may cause our actual results, performance or achievements to be materially different from any future results, performance or achievements expressed or implied by the forward-looking statements, including, but not limited to, the following: slowed demand for renewable energy projects; changes to existing renewable energy industry policies and regulations that present technical, regulatory and economic barriers to renewable energy projects; electricity price volatility, unusual weather conditions (including wind and solar conditions), catastrophic weather- related or other damage to facilities, unscheduled generation outages, maintenance or repairs, unanticipated changes to availability due to higher demand, shortages, transportation problems or other developments, environmental incidents, or electric transmission system constraints and the possibility that we may not have adequate insurance to cover losses as a result of such hazards; our ability to enter into new offtake contracts on acceptable terms and prices as current offtake contracts expire; actual or threatened health epidemics, such as the COVID-19 pandemic, and other outbreaks; operational delays and supply chain disruptions or increased costs of materials required for the construction of our projects, as well as cost overruns and delays related to disputes with construction contractors; the reduction, elimination or expiration of government incentives for, or regulations mandating the use of, renewable energy; our ability to effectively comply with Environmental Health and Safety and other laws and regulations and receive and maintain all necessary licenses, permits and authorizations; a drop in the price of electricity derived from the utility grid or from alternative energy sources; receipt of necessary land use, environmental, regulatory, construction and zoning permissions we need, on favorable terms; advances in technology that impair or eliminate the competitive advantage of our projects; the impact of adverse weather patterns and climate change; the requirements of being a public company the attending diversion of management’s attention; certain provisions in our articles of association and certain applicable regulations that may delay or prevent a change of control; and the other risk factors set forth in the section titled “Risk factors” in our prospectus dated February 13, 2023 filed with the Securities and Exchange Commission (the “SEC”) pursuant to Rule 424(b), and our other documents filed with or furnished to the SEC, including our Annual Report on Form 20-F for the fiscal year ended December 31, 2022, to be filed with the SEC.  </t>
  </si>
  <si>
    <t>These statements reflect management’s current expectations regarding future events and operating performance and speak only as of the date of this presentation. You should not put undue reliance on any forward-looking statements. Although we believe that the expectations reflected in the forward-looking statements are reasonable, we cannot guarantee that future results, levels of activity, performance and events and circumstances reflected in the forward-looking statements will be achieved or will occur. Except as required by applicable law, we undertake no obligation to update or revise publicly any forward-looking statements, whether as a result of new information, future events or otherwise, after the date on which the statements are made or to reflect the occurrence of unanticipated events.</t>
  </si>
  <si>
    <r>
      <rPr>
        <b/>
        <sz val="12"/>
        <color rgb="FF132547"/>
        <rFont val="Heebo"/>
        <charset val="177"/>
      </rPr>
      <t>Non-IFRS Financial Metrics</t>
    </r>
    <r>
      <rPr>
        <sz val="12"/>
        <color rgb="FF132547"/>
        <rFont val="Heebo"/>
        <charset val="177"/>
      </rPr>
      <t xml:space="preserve">
This excel file presents EBITDA, a non-IFRS financial metric, which is provided as a complement to the results provided in accordance with the International Financial Reporting Standards as issued by the International Accounting Standards Board (“IFRS”).  These items may include, but are not limited to, forward-looking depreciation and amortization, U.S. acquisition expense, other income, finance income, finance expenses, share of losses of equity accounted investees and taxes on income. Such information may have a significant, and potentially unpredictable, impact on the Company’s future financial results. The Company is unable to provide a reconciliation of EBITDA to Net Income on a forward-looking basis without unreasonable effort because items that impact this IFRS financial measure are not within the Company’s control and/or cannot be reasonably predicted.</t>
    </r>
  </si>
  <si>
    <t xml:space="preserve">Unless otherwise indicated, information contained in this presentation concerning the industry, competitive position and the markets in which the Company operates is based on information from independent industry and research organizations, other third- party sources and management estimates. Management estimates are derived from publicly available information released by independent industry analysts and other third-party sources, as well as data from the Company's internal research, and are based on assumptions made by the Company upon reviewing such data, and the Company's experience in, and knowledge of, such industry and markets, which the Company believes to be reasonable. In addition, projections, assumptions and estimates of the future performance of the industry in which the Company operates and the Company's future performance are necessarily subject to uncertainty and risk due to a variety of factors, including those described above. These and other factors could cause results to differ materially from those expressed in the estimates made by independent parties and by the Company. Industry publications, research, surveys and studies generally state that the information they contain has been obtained from sources believed to be reliable, but that the accuracy and completeness of such information is not guaranteed. Forecasts and other forward-looking information obtained from these sources are subject to the same qualifications and uncertainties as the other forward-looking statements in this presentation. </t>
  </si>
  <si>
    <t xml:space="preserve">The trademarks included herein are the property of the owners thereof and are used for reference purposes only. Such use should not be construed as an endorsement of the products or services of the Company or the proposed offering.
The Company is an “emerging growth company” within the meaning of the Jumpstart Our Business Startups Act. </t>
  </si>
  <si>
    <t>Portfolio breakdown</t>
  </si>
  <si>
    <t>-</t>
  </si>
  <si>
    <t>Segment Information: Operational Projects</t>
  </si>
  <si>
    <t>($ thousands)</t>
  </si>
  <si>
    <t>Operational Project Segments</t>
  </si>
  <si>
    <t>Generation
(GWh)</t>
  </si>
  <si>
    <t>Western Europe</t>
  </si>
  <si>
    <t>USA</t>
  </si>
  <si>
    <t>Total Consolidated Projects</t>
  </si>
  <si>
    <t>Unconsolidated Projects at share</t>
  </si>
  <si>
    <t xml:space="preserve">Total </t>
  </si>
  <si>
    <t>Detailed Operational Projects</t>
  </si>
  <si>
    <t>Segment</t>
  </si>
  <si>
    <t>Operational Project</t>
  </si>
  <si>
    <t>Ownership %</t>
  </si>
  <si>
    <t>Israel</t>
  </si>
  <si>
    <t xml:space="preserve">Haluziot </t>
  </si>
  <si>
    <t>Gecama</t>
  </si>
  <si>
    <t>Bjorenberget</t>
  </si>
  <si>
    <t>Picasso</t>
  </si>
  <si>
    <t>Tully</t>
  </si>
  <si>
    <t>Selac</t>
  </si>
  <si>
    <t>CEE</t>
  </si>
  <si>
    <t>Blacksmith</t>
  </si>
  <si>
    <t>Lukovac</t>
  </si>
  <si>
    <t>Attila</t>
  </si>
  <si>
    <t>AC/DC</t>
  </si>
  <si>
    <t>Apex Solar</t>
  </si>
  <si>
    <t>Total USA</t>
  </si>
  <si>
    <t>`</t>
  </si>
  <si>
    <t>Est. First Full Year Revenue</t>
  </si>
  <si>
    <t>Projects Under Construction</t>
  </si>
  <si>
    <r>
      <rPr>
        <sz val="13"/>
        <color theme="0"/>
        <rFont val="Heebo"/>
        <charset val="177"/>
      </rPr>
      <t>($ millions)</t>
    </r>
    <r>
      <rPr>
        <b/>
        <sz val="13"/>
        <color theme="0"/>
        <rFont val="Heebo"/>
        <charset val="177"/>
      </rPr>
      <t xml:space="preserve">
Consolidated Projects</t>
    </r>
  </si>
  <si>
    <t>Country</t>
  </si>
  <si>
    <t>Generation Capacity 
(MW)</t>
  </si>
  <si>
    <t>Storage 
Capacity 
(MWh)</t>
  </si>
  <si>
    <t>Est.
COD</t>
  </si>
  <si>
    <t>Est. Total 
Project Cost</t>
  </si>
  <si>
    <t>Est. Equity Required (%)</t>
  </si>
  <si>
    <t>Ownership %**</t>
  </si>
  <si>
    <t>Key Commentary</t>
  </si>
  <si>
    <t>United States</t>
  </si>
  <si>
    <t>Tapolca</t>
  </si>
  <si>
    <t>Hungary</t>
  </si>
  <si>
    <t>Pupin</t>
  </si>
  <si>
    <t>Serbia</t>
  </si>
  <si>
    <t>H2 2025</t>
  </si>
  <si>
    <t>All numbers, beside equity invested, reflects Enlight share only</t>
  </si>
  <si>
    <t xml:space="preserve">Pre-Construction Projects (due to commence construction within 12 months) </t>
  </si>
  <si>
    <t>CoBar Complex</t>
  </si>
  <si>
    <t>Rustic Hills 1&amp; 2</t>
  </si>
  <si>
    <t>Country Acres</t>
  </si>
  <si>
    <t>H2 2026</t>
  </si>
  <si>
    <t>Gecama Solar</t>
  </si>
  <si>
    <t>Spain</t>
  </si>
  <si>
    <t>MW Deployment</t>
  </si>
  <si>
    <t>Europe</t>
  </si>
  <si>
    <t xml:space="preserve">Total Pre-Construction </t>
  </si>
  <si>
    <t>Revenues from management and development fees</t>
  </si>
  <si>
    <t>Management and development fee paid to Enlight</t>
  </si>
  <si>
    <t>Fees eliminated upon consolidation</t>
  </si>
  <si>
    <t>Management and development fee as per financial statement</t>
  </si>
  <si>
    <t xml:space="preserve"> </t>
  </si>
  <si>
    <t>2025E</t>
  </si>
  <si>
    <t>2026E</t>
  </si>
  <si>
    <t>Operating</t>
  </si>
  <si>
    <t>Under construction</t>
  </si>
  <si>
    <t>Pre construction</t>
  </si>
  <si>
    <t>Total</t>
  </si>
  <si>
    <t>FX rates</t>
  </si>
  <si>
    <t xml:space="preserve">(1) The financial statements of each of the Group’s subsidiaries were prepared in the currency of the main economic environment in which it operates (hereinafter: the “Functional Currency”). For the purpose of consolidating the financial statements, results and financial position of each of the Group’s member companies are translated into the NIS, which is the Company’s functional currency. The Group’s consolidated financial statements are presented in USD. </t>
  </si>
  <si>
    <t>FX Rates to USD</t>
  </si>
  <si>
    <t>Date of the financial statements:</t>
  </si>
  <si>
    <t>Euro</t>
  </si>
  <si>
    <t>NIS</t>
  </si>
  <si>
    <t>Average for the 3 months period ended:</t>
  </si>
  <si>
    <t>Additional data on Mature Portfolio</t>
  </si>
  <si>
    <t>Mature Portfolio</t>
  </si>
  <si>
    <t>Project Name</t>
  </si>
  <si>
    <t>Generation Capacity
(MW)</t>
  </si>
  <si>
    <t>Storage Capacity
(MWh)</t>
  </si>
  <si>
    <t>Rev. Structure</t>
  </si>
  <si>
    <t>PPA/FIT
Duration (Years)</t>
  </si>
  <si>
    <t>Indexed PPA?</t>
  </si>
  <si>
    <t>Tariff ($/MWh)</t>
  </si>
  <si>
    <t>PPA Counterparty</t>
  </si>
  <si>
    <t>Operational</t>
  </si>
  <si>
    <t>Emek Habacha</t>
  </si>
  <si>
    <t>Linked PPA</t>
  </si>
  <si>
    <t>Yes</t>
  </si>
  <si>
    <t>Israeli Electric Company</t>
  </si>
  <si>
    <t>Israel Solar Projects</t>
  </si>
  <si>
    <t>PV+ storage cluster 1.1</t>
  </si>
  <si>
    <t>Fixed PPA</t>
  </si>
  <si>
    <t>No</t>
  </si>
  <si>
    <t>Confidential</t>
  </si>
  <si>
    <t>Genesis Wind + Expansion</t>
  </si>
  <si>
    <t>Merchant</t>
  </si>
  <si>
    <t>Sweden</t>
  </si>
  <si>
    <t>PPA for 70% of production</t>
  </si>
  <si>
    <t>PPA for 50% of production</t>
  </si>
  <si>
    <t>Ireland</t>
  </si>
  <si>
    <t>Energia Customer Solutions Limited</t>
  </si>
  <si>
    <t>Kosovo</t>
  </si>
  <si>
    <r>
      <t>KOSTT SH.A. është Operatori</t>
    </r>
    <r>
      <rPr>
        <sz val="11.5"/>
        <color rgb="FFF1F1F1"/>
        <rFont val="Calibri"/>
        <family val="2"/>
        <scheme val="minor"/>
      </rPr>
      <t> </t>
    </r>
    <r>
      <rPr>
        <sz val="11"/>
        <color theme="1"/>
        <rFont val="Calibri"/>
        <family val="2"/>
        <scheme val="minor"/>
      </rPr>
      <t xml:space="preserve"> </t>
    </r>
  </si>
  <si>
    <t>Elektroprivreda Srbije (EPS)</t>
  </si>
  <si>
    <t>Croatia</t>
  </si>
  <si>
    <t>HRVATSKI OPERATOR TRZISTA ENERGIJE d.o.o.</t>
  </si>
  <si>
    <t>MAVIR ZRt.</t>
  </si>
  <si>
    <t> PPA is indexed to the Hungarian consumer price index, less 1%.</t>
  </si>
  <si>
    <t>U.S.</t>
  </si>
  <si>
    <t>Montana</t>
  </si>
  <si>
    <t>Northwestern</t>
  </si>
  <si>
    <t>New Mexico</t>
  </si>
  <si>
    <t xml:space="preserve"> PNM Resources</t>
  </si>
  <si>
    <t>PPA to be signed</t>
  </si>
  <si>
    <t>Corporate PPAs to be signed under new regulation in Israel</t>
  </si>
  <si>
    <t xml:space="preserve">Pre-Construction Projects
</t>
  </si>
  <si>
    <t>Arizona</t>
  </si>
  <si>
    <t>SRP &amp; APS</t>
  </si>
  <si>
    <t>Potential for additional storage of 3.2 GWh in the future</t>
  </si>
  <si>
    <t>AEPCO</t>
  </si>
  <si>
    <t>Coggon</t>
  </si>
  <si>
    <t>Iowa</t>
  </si>
  <si>
    <t>Central Iowa Power Cooperative (CIPCO)</t>
  </si>
  <si>
    <t>Gemstone</t>
  </si>
  <si>
    <t>Michigan</t>
  </si>
  <si>
    <t>Wolverine Power Cooperative (Wolverine)</t>
  </si>
  <si>
    <t>Indiana</t>
  </si>
  <si>
    <t>20-25</t>
  </si>
  <si>
    <t>Hoosier Energy &amp; CenterPoint Energy</t>
  </si>
  <si>
    <t>California</t>
  </si>
  <si>
    <t>20-30</t>
  </si>
  <si>
    <t>SMUD</t>
  </si>
  <si>
    <t>PNM</t>
  </si>
  <si>
    <t>Solar &amp; storage addition to Gecama wind</t>
  </si>
  <si>
    <t>Italy</t>
  </si>
  <si>
    <t xml:space="preserve">Israel Storage </t>
  </si>
  <si>
    <t>Yatir</t>
  </si>
  <si>
    <r>
      <t xml:space="preserve">Advanced development portfolio </t>
    </r>
    <r>
      <rPr>
        <b/>
        <sz val="11"/>
        <color theme="0"/>
        <rFont val="Heebo"/>
        <charset val="177"/>
      </rPr>
      <t xml:space="preserve">(due to commence construction within 13-24 months) </t>
    </r>
  </si>
  <si>
    <t>Technology</t>
  </si>
  <si>
    <t>PV</t>
  </si>
  <si>
    <r>
      <t>Development portfolio</t>
    </r>
    <r>
      <rPr>
        <b/>
        <sz val="11"/>
        <color theme="0"/>
        <rFont val="Heebo"/>
        <charset val="177"/>
      </rPr>
      <t xml:space="preserve"> (rest of portfolio)</t>
    </r>
  </si>
  <si>
    <t>Wind</t>
  </si>
  <si>
    <t>PV + Wind</t>
  </si>
  <si>
    <t>Atrisco Storage</t>
  </si>
  <si>
    <t>PTC</t>
  </si>
  <si>
    <t>ITC</t>
  </si>
  <si>
    <t>2027E</t>
  </si>
  <si>
    <t>H2 2027</t>
  </si>
  <si>
    <t>Reported Revenue</t>
  </si>
  <si>
    <t xml:space="preserve"> Segment Adjusted 
EBITDA*</t>
  </si>
  <si>
    <t>Segment Adjusted 
EBITDA*</t>
  </si>
  <si>
    <t>Mainly Local authorities in Israel</t>
  </si>
  <si>
    <r>
      <rPr>
        <sz val="13"/>
        <color theme="0"/>
        <rFont val="Heebo"/>
        <charset val="177"/>
      </rPr>
      <t>($ millions)</t>
    </r>
    <r>
      <rPr>
        <b/>
        <sz val="13"/>
        <color theme="0"/>
        <rFont val="Heebo"/>
        <charset val="177"/>
      </rPr>
      <t xml:space="preserve">
Additional Pre-Construction Projects</t>
    </r>
  </si>
  <si>
    <t xml:space="preserve">MW/MWh </t>
  </si>
  <si>
    <t>MW production/MWh storage&gt;</t>
  </si>
  <si>
    <t>MENA</t>
  </si>
  <si>
    <t>Europe Wind</t>
  </si>
  <si>
    <t>Europe PV</t>
  </si>
  <si>
    <t xml:space="preserve">Total Europe </t>
  </si>
  <si>
    <t>MENA PV</t>
  </si>
  <si>
    <t>MENA Wind</t>
  </si>
  <si>
    <t>Total MENA</t>
  </si>
  <si>
    <t>H1 2026</t>
  </si>
  <si>
    <t>Atrisco PV</t>
  </si>
  <si>
    <t>All numbers reflect Enlight share only</t>
  </si>
  <si>
    <t>Total Europe</t>
  </si>
  <si>
    <t>Tax Credit Benefit</t>
  </si>
  <si>
    <t>Est. Total 
Project Cost net of tax benefit</t>
  </si>
  <si>
    <t>Qualifying Categoty</t>
  </si>
  <si>
    <t>EC (10%)</t>
  </si>
  <si>
    <t>Quail Ranch BESS</t>
  </si>
  <si>
    <t>Quail Ranch Solar</t>
  </si>
  <si>
    <t>Roadrunner BESS</t>
  </si>
  <si>
    <t>Roadrunner Solar</t>
  </si>
  <si>
    <t>128/0</t>
  </si>
  <si>
    <t>0/400</t>
  </si>
  <si>
    <t>290/0</t>
  </si>
  <si>
    <t>0/940</t>
  </si>
  <si>
    <t>141-148</t>
  </si>
  <si>
    <t>DC (10%)</t>
  </si>
  <si>
    <t>69-73</t>
  </si>
  <si>
    <t>CoBar ITC</t>
  </si>
  <si>
    <t>Snowflake</t>
  </si>
  <si>
    <t>258/824</t>
  </si>
  <si>
    <t>953/0</t>
  </si>
  <si>
    <t>225/220</t>
  </si>
  <si>
    <r>
      <t>Est.</t>
    </r>
    <r>
      <rPr>
        <sz val="11"/>
        <color rgb="FFFF0000"/>
        <rFont val="Heebo"/>
        <charset val="177"/>
      </rPr>
      <t xml:space="preserve"> </t>
    </r>
    <r>
      <rPr>
        <sz val="11"/>
        <color theme="0"/>
        <rFont val="Heebo"/>
        <charset val="177"/>
      </rPr>
      <t>Equity Required (%)</t>
    </r>
  </si>
  <si>
    <t>600/1,900</t>
  </si>
  <si>
    <t>Under Construcaion</t>
  </si>
  <si>
    <t xml:space="preserve">Quail Ranch </t>
  </si>
  <si>
    <t xml:space="preserve">Roadrunner </t>
  </si>
  <si>
    <t>APS</t>
  </si>
  <si>
    <t>Ownership %*</t>
  </si>
  <si>
    <t>* The legal ownership share for all U.S. projects is 90%, but Enlight invests 100% of the equity in the project and entitled to 100% of the project distributions until full repayment of Enlight's capital plus a preferred return</t>
  </si>
  <si>
    <t>Est. First Full Year EBITDA****</t>
  </si>
  <si>
    <t>**** EBITDA is a non-IFRS financial measure. This figure represents consolidated EBITDA for the project and excludes the share of project distributions to tax equity partners, as well as ITC and PTC proceeds. These components of the tax equity transaction may differ from project to project, are subject to market conditions and commercial terms agreed upon reaching financial close.</t>
  </si>
  <si>
    <t>Adders*****</t>
  </si>
  <si>
    <t>*****The Energy Community (EC) Adder provides extra credits for renewable energy projects in areas impacted by fossil fuel reliance or economic transition. The Domestic Content (DC) Adder rewards projects using U.S.-manufactured components, promoting local job creation and supply chain growth</t>
  </si>
  <si>
    <t>Discounted Value of Tax Benefit***</t>
  </si>
  <si>
    <t>Est. operational capacity (FMW)</t>
  </si>
  <si>
    <t>FMW</t>
  </si>
  <si>
    <t>** Ownership % is calculated based on the project's share of total revenues</t>
  </si>
  <si>
    <t>CoBar PTC</t>
  </si>
  <si>
    <t>Snowflake A</t>
  </si>
  <si>
    <t>Generation and energy storage Capacity (MW/MWh)</t>
  </si>
  <si>
    <t>***Tax benefits under the IRA. PTC is assumed, based on the project’s expected production and a yearly CPI indexation of 2%, discounted by 8% to COD.  For the ITC, a step-up adjustment was made to reflect the eligible higher tax credit rates, enhancing the valuation and return of the project by considering the increased financial project value.</t>
  </si>
  <si>
    <t>284-299</t>
  </si>
  <si>
    <t>167-175</t>
  </si>
  <si>
    <t>H2 2025- H2 2026</t>
  </si>
  <si>
    <t>15%-25%</t>
  </si>
  <si>
    <t>Nardo Storage</t>
  </si>
  <si>
    <t>0/920</t>
  </si>
  <si>
    <t>23%-28%</t>
  </si>
  <si>
    <t>31-33</t>
  </si>
  <si>
    <t>0/96</t>
  </si>
  <si>
    <t>DC (10%) &amp; EC (10%)</t>
  </si>
  <si>
    <t>10%-20%</t>
  </si>
  <si>
    <t>25%-35%</t>
  </si>
  <si>
    <t>7-8</t>
  </si>
  <si>
    <t>BESS</t>
  </si>
  <si>
    <t>Poland</t>
  </si>
  <si>
    <t xml:space="preserve">Nardo Storage </t>
  </si>
  <si>
    <t>Crimson Orchard</t>
  </si>
  <si>
    <t>Bjornberget – BESS</t>
  </si>
  <si>
    <t>Israel Storage</t>
  </si>
  <si>
    <t>Idaho</t>
  </si>
  <si>
    <t>Idaho Power</t>
  </si>
  <si>
    <t>22-23</t>
  </si>
  <si>
    <t>17-19</t>
  </si>
  <si>
    <t>52-55</t>
  </si>
  <si>
    <t>41-43</t>
  </si>
  <si>
    <t>12%-15%</t>
  </si>
  <si>
    <t xml:space="preserve">USA </t>
  </si>
  <si>
    <t>8/42</t>
  </si>
  <si>
    <t>78-132</t>
  </si>
  <si>
    <t>Comprises a cluster of 3 projects. Additional 3.2GWh storage potential</t>
  </si>
  <si>
    <t>9-11</t>
  </si>
  <si>
    <t>18-22</t>
  </si>
  <si>
    <t>Israel Under Construction</t>
  </si>
  <si>
    <t>Including Rustic hills 1+2, Coggon, Gemstone and Crimson orchard</t>
  </si>
  <si>
    <t>Installed Capacity (MW)
March-2025</t>
  </si>
  <si>
    <t>Installed Storage (MWh)
March-2025</t>
  </si>
  <si>
    <t>3 Months ended March 31</t>
  </si>
  <si>
    <t>3 Months ended March 31, 2024</t>
  </si>
  <si>
    <t>3 Months ended March 31, 2025</t>
  </si>
  <si>
    <t>Debt balance as of March  31, 2025</t>
  </si>
  <si>
    <t>403/688</t>
  </si>
  <si>
    <t>H1 2025-H1 2026</t>
  </si>
  <si>
    <t>0/100</t>
  </si>
  <si>
    <t>432/400</t>
  </si>
  <si>
    <t>256/0</t>
  </si>
  <si>
    <t>0/79</t>
  </si>
  <si>
    <t>2,545 MW +4,316MWh</t>
  </si>
  <si>
    <t>Tapolca BESS</t>
  </si>
  <si>
    <t>1,076/2,664</t>
  </si>
  <si>
    <r>
      <t>* EBITDA results included $4m in the 3 months ended March 25 ,</t>
    </r>
    <r>
      <rPr>
        <sz val="13"/>
        <rFont val="Heebo"/>
        <charset val="177"/>
      </rPr>
      <t xml:space="preserve"> of compensation recognized from Björnberget project</t>
    </r>
  </si>
  <si>
    <t>As of 31st March 2024</t>
  </si>
  <si>
    <t>March 2024</t>
  </si>
  <si>
    <t>March 2025</t>
  </si>
  <si>
    <t>As of 31st March 2025</t>
  </si>
  <si>
    <t>0/20</t>
  </si>
  <si>
    <t>38/31</t>
  </si>
  <si>
    <t>470/531</t>
  </si>
  <si>
    <t>195-205</t>
  </si>
  <si>
    <t>38-40</t>
  </si>
  <si>
    <t>25-27</t>
  </si>
  <si>
    <t>9-10</t>
  </si>
  <si>
    <t>Capital Invested as of March 31, 2025</t>
  </si>
  <si>
    <t>Equity Invested as of March 31, 2025</t>
  </si>
  <si>
    <t>67-69</t>
  </si>
  <si>
    <t>10-11</t>
  </si>
  <si>
    <t>146-154</t>
  </si>
  <si>
    <t>18%-22%</t>
  </si>
  <si>
    <t>32-34</t>
  </si>
  <si>
    <t>27-29</t>
  </si>
  <si>
    <t>30-31</t>
  </si>
  <si>
    <t>31 MWh in 2027 attributed to Enlight Local</t>
  </si>
  <si>
    <t>45-46</t>
  </si>
  <si>
    <t>826-864</t>
  </si>
  <si>
    <t>390-405</t>
  </si>
  <si>
    <t>436-459</t>
  </si>
  <si>
    <t>10%-11%</t>
  </si>
  <si>
    <t>61-62</t>
  </si>
  <si>
    <t>60-72</t>
  </si>
  <si>
    <t>318-341</t>
  </si>
  <si>
    <t>145-155</t>
  </si>
  <si>
    <t>173-186</t>
  </si>
  <si>
    <t>90%-100%</t>
  </si>
  <si>
    <t>606-660</t>
  </si>
  <si>
    <t>267-290</t>
  </si>
  <si>
    <t>339-370</t>
  </si>
  <si>
    <t>96-101</t>
  </si>
  <si>
    <t>1,090-1,124</t>
  </si>
  <si>
    <t>558-565</t>
  </si>
  <si>
    <t>532-559</t>
  </si>
  <si>
    <t>1,475-1,615</t>
  </si>
  <si>
    <t>575-636</t>
  </si>
  <si>
    <t>900-979</t>
  </si>
  <si>
    <t>122-128</t>
  </si>
  <si>
    <t>97-103</t>
  </si>
  <si>
    <t>88-91</t>
  </si>
  <si>
    <t>498-511</t>
  </si>
  <si>
    <t>20%-30%</t>
  </si>
  <si>
    <t>123-150</t>
  </si>
  <si>
    <t>63-78</t>
  </si>
  <si>
    <t>72-75</t>
  </si>
  <si>
    <t>117-124</t>
  </si>
  <si>
    <t>1,979-2,103</t>
  </si>
  <si>
    <t>831-880</t>
  </si>
  <si>
    <t>1,148-1,223</t>
  </si>
  <si>
    <t>192-201</t>
  </si>
  <si>
    <t>149-157</t>
  </si>
  <si>
    <t>125-128</t>
  </si>
  <si>
    <t>1,213-1,241</t>
  </si>
  <si>
    <t>715-730</t>
  </si>
  <si>
    <t>90-92</t>
  </si>
  <si>
    <t>70-71</t>
  </si>
  <si>
    <t>1,331-1,363</t>
  </si>
  <si>
    <t>4,693-4,962</t>
  </si>
  <si>
    <t>1,898-2,002</t>
  </si>
  <si>
    <t>110-112</t>
  </si>
  <si>
    <t>85-86</t>
  </si>
  <si>
    <t>393-406</t>
  </si>
  <si>
    <t>19-20</t>
  </si>
  <si>
    <t>1,998-2,123</t>
  </si>
  <si>
    <t>3-4</t>
  </si>
  <si>
    <t>151-159</t>
  </si>
  <si>
    <t>26/241</t>
  </si>
  <si>
    <t>4/79</t>
  </si>
  <si>
    <t>1,072/2,585</t>
  </si>
  <si>
    <t>100 MWh in 2027 attributed to Tapolca BESS</t>
  </si>
  <si>
    <t>833-852</t>
  </si>
  <si>
    <t>2,795-2,960</t>
  </si>
  <si>
    <t xml:space="preserve">Enlight Local </t>
  </si>
  <si>
    <t xml:space="preserve">** Estimates of the impact of U.S. tariffs on construction costs for U.S. projects currently under construction are based on the following assumptions: tariffs on Chinese imports ranging  0-70% , and 10% on imports from all other countries; the willingness of suppliers to take on a portion of the increase in costs, based in part on current negotiations with them; an increase in the expected revenues and EBITDA of selected projects, based on current negotiations with relevant utilities. These estimates and assumptions involve risks and uncertainties, and reflect management’s current expectations based on available information. We cannot guarantee that actual results achieved will reflected these estimates and assumptions. </t>
  </si>
  <si>
    <t>******The required equity during construction is estimated at 10% and is expected to decrease to 0% at COD</t>
  </si>
  <si>
    <t>0%-10%******</t>
  </si>
  <si>
    <t>Est. Total 
Project Cost**</t>
  </si>
  <si>
    <t>Est. First Full Year Revenue**</t>
  </si>
  <si>
    <t>Est. First Full Year EBITDA**&amp;****</t>
  </si>
  <si>
    <t>308-322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</si>
</sst>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8" formatCode="&quot;₪&quot;#,##0.00;[Red]\-&quot;₪&quot;#,##0.00"/>
    <numFmt numFmtId="43" formatCode="_-* #,##0.00_-;\-* #,##0.00_-;_-* &quot;-&quot;??_-;_-@_-"/>
    <numFmt numFmtId="164" formatCode="_ * #,##0.00_ ;_ * \-#,##0.00_ ;_ * &quot;-&quot;??_ ;_ @_ "/>
    <numFmt numFmtId="165" formatCode="0.0%"/>
    <numFmt numFmtId="166" formatCode="#,##0.0"/>
    <numFmt numFmtId="167" formatCode="0.0"/>
    <numFmt numFmtId="168" formatCode="#,##0.000"/>
  </numFmts>
  <fonts count="38" x14ac:knownFonts="1">
    <font>
      <sz val="11"/>
      <color theme="1"/>
      <name val="Calibri"/>
      <family val="2"/>
      <scheme val="minor"/>
    </font>
    <font>
      <sz val="13"/>
      <color theme="0"/>
      <name val="Heebo"/>
      <charset val="177"/>
    </font>
    <font>
      <b/>
      <sz val="13"/>
      <color theme="0"/>
      <name val="Heebo"/>
      <charset val="177"/>
    </font>
    <font>
      <sz val="13"/>
      <name val="Heebo"/>
      <charset val="177"/>
    </font>
    <font>
      <b/>
      <sz val="13"/>
      <name val="Heebo"/>
      <charset val="177"/>
    </font>
    <font>
      <sz val="13"/>
      <color theme="1"/>
      <name val="Heebo"/>
      <charset val="177"/>
    </font>
    <font>
      <b/>
      <sz val="13"/>
      <color theme="1"/>
      <name val="Heebo"/>
      <charset val="177"/>
    </font>
    <font>
      <b/>
      <sz val="11"/>
      <color theme="0"/>
      <name val="Heebo"/>
      <charset val="177"/>
    </font>
    <font>
      <sz val="14"/>
      <color theme="1"/>
      <name val="Calibri"/>
      <family val="2"/>
      <scheme val="minor"/>
    </font>
    <font>
      <sz val="11"/>
      <color theme="1"/>
      <name val="Calibri"/>
      <family val="2"/>
      <scheme val="minor"/>
    </font>
    <font>
      <i/>
      <sz val="13"/>
      <color theme="0"/>
      <name val="Heebo"/>
      <charset val="177"/>
    </font>
    <font>
      <sz val="11.5"/>
      <color rgb="FFF1F1F1"/>
      <name val="Calibri"/>
      <family val="2"/>
      <scheme val="minor"/>
    </font>
    <font>
      <sz val="13"/>
      <color rgb="FF00B050"/>
      <name val="Heebo"/>
      <charset val="177"/>
    </font>
    <font>
      <sz val="11"/>
      <color theme="1"/>
      <name val="Calibri"/>
      <family val="2"/>
      <charset val="177"/>
      <scheme val="minor"/>
    </font>
    <font>
      <b/>
      <sz val="14"/>
      <color theme="1"/>
      <name val="Calibri"/>
      <family val="2"/>
      <scheme val="minor"/>
    </font>
    <font>
      <sz val="12"/>
      <color rgb="FF000000"/>
      <name val="Heebo"/>
      <charset val="177"/>
    </font>
    <font>
      <sz val="12"/>
      <color rgb="FF132547"/>
      <name val="Heebo"/>
      <charset val="177"/>
    </font>
    <font>
      <b/>
      <sz val="12"/>
      <color rgb="FF132547"/>
      <name val="Heebo"/>
      <charset val="177"/>
    </font>
    <font>
      <sz val="11"/>
      <color rgb="FF132547"/>
      <name val="Heebo"/>
      <charset val="177"/>
    </font>
    <font>
      <b/>
      <sz val="8"/>
      <color rgb="FF2D3C4E"/>
      <name val="Nunito"/>
    </font>
    <font>
      <sz val="13"/>
      <color rgb="FFFF0000"/>
      <name val="Heebo"/>
      <charset val="177"/>
    </font>
    <font>
      <sz val="18"/>
      <color theme="1"/>
      <name val="Calibri"/>
      <family val="2"/>
      <scheme val="minor"/>
    </font>
    <font>
      <b/>
      <sz val="16"/>
      <color rgb="FF00B050"/>
      <name val="Heebo"/>
      <charset val="177"/>
    </font>
    <font>
      <b/>
      <sz val="11"/>
      <color theme="1"/>
      <name val="Calibri"/>
      <family val="2"/>
      <scheme val="minor"/>
    </font>
    <font>
      <sz val="11"/>
      <color rgb="FF00B050"/>
      <name val="Calibri"/>
      <family val="2"/>
      <scheme val="minor"/>
    </font>
    <font>
      <u/>
      <sz val="14"/>
      <color theme="1"/>
      <name val="Calibri"/>
      <family val="2"/>
      <scheme val="minor"/>
    </font>
    <font>
      <sz val="11"/>
      <name val="Calibri"/>
      <family val="2"/>
      <scheme val="minor"/>
    </font>
    <font>
      <sz val="12"/>
      <name val="Calibri"/>
      <family val="2"/>
      <scheme val="minor"/>
    </font>
    <font>
      <b/>
      <sz val="12"/>
      <color theme="1"/>
      <name val="Calibri"/>
      <family val="2"/>
      <scheme val="minor"/>
    </font>
    <font>
      <sz val="9"/>
      <color theme="1"/>
      <name val="Gisha"/>
      <family val="2"/>
    </font>
    <font>
      <sz val="10"/>
      <color theme="0"/>
      <name val="Calibri"/>
      <family val="2"/>
      <scheme val="minor"/>
    </font>
    <font>
      <b/>
      <sz val="11"/>
      <color theme="1"/>
      <name val="Heebo"/>
      <charset val="177"/>
    </font>
    <font>
      <sz val="11"/>
      <color theme="1"/>
      <name val="Heebo"/>
      <charset val="177"/>
    </font>
    <font>
      <sz val="11"/>
      <color rgb="FF000000"/>
      <name val="Heebo"/>
      <charset val="177"/>
    </font>
    <font>
      <sz val="11"/>
      <color theme="0"/>
      <name val="Heebo"/>
      <charset val="177"/>
    </font>
    <font>
      <sz val="11"/>
      <color rgb="FFFF0000"/>
      <name val="Heebo"/>
      <charset val="177"/>
    </font>
    <font>
      <b/>
      <sz val="13"/>
      <color rgb="FFFF0000"/>
      <name val="Heebo"/>
      <charset val="177"/>
    </font>
    <font>
      <sz val="11"/>
      <color rgb="FFFF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132547"/>
        <bgColor indexed="64"/>
      </patternFill>
    </fill>
    <fill>
      <patternFill patternType="solid">
        <fgColor rgb="FF767171"/>
        <bgColor indexed="64"/>
      </patternFill>
    </fill>
    <fill>
      <patternFill patternType="solid">
        <fgColor theme="0" tint="-0.14996795556505021"/>
        <bgColor indexed="64"/>
      </patternFill>
    </fill>
    <fill>
      <patternFill patternType="solid">
        <fgColor theme="3"/>
        <bgColor indexed="64"/>
      </patternFill>
    </fill>
    <fill>
      <patternFill patternType="solid">
        <fgColor theme="0" tint="-0.14999847407452621"/>
        <bgColor rgb="FF000000"/>
      </patternFill>
    </fill>
    <fill>
      <patternFill patternType="solid">
        <fgColor rgb="FF236194"/>
        <bgColor indexed="64"/>
      </patternFill>
    </fill>
    <fill>
      <patternFill patternType="solid">
        <fgColor theme="6" tint="0.59999389629810485"/>
        <bgColor indexed="64"/>
      </patternFill>
    </fill>
    <fill>
      <patternFill patternType="solid">
        <fgColor rgb="FFD9D9D9"/>
        <bgColor indexed="64"/>
      </patternFill>
    </fill>
  </fills>
  <borders count="45">
    <border>
      <left/>
      <right/>
      <top/>
      <bottom/>
      <diagonal/>
    </border>
    <border>
      <left/>
      <right/>
      <top style="thin">
        <color indexed="64"/>
      </top>
      <bottom/>
      <diagonal/>
    </border>
    <border>
      <left/>
      <right/>
      <top style="thin">
        <color indexed="64"/>
      </top>
      <bottom style="thin">
        <color indexed="64"/>
      </bottom>
      <diagonal/>
    </border>
    <border>
      <left/>
      <right style="thin">
        <color auto="1"/>
      </right>
      <top/>
      <bottom/>
      <diagonal/>
    </border>
    <border>
      <left/>
      <right style="thin">
        <color auto="1"/>
      </right>
      <top style="thin">
        <color indexed="64"/>
      </top>
      <bottom/>
      <diagonal/>
    </border>
    <border>
      <left style="thin">
        <color auto="1"/>
      </left>
      <right/>
      <top/>
      <bottom/>
      <diagonal/>
    </border>
    <border>
      <left style="thin">
        <color auto="1"/>
      </left>
      <right/>
      <top style="thin">
        <color indexed="64"/>
      </top>
      <bottom/>
      <diagonal/>
    </border>
    <border>
      <left/>
      <right style="thin">
        <color auto="1"/>
      </right>
      <top/>
      <bottom style="thin">
        <color auto="1"/>
      </bottom>
      <diagonal/>
    </border>
    <border>
      <left/>
      <right/>
      <top/>
      <bottom style="thin">
        <color auto="1"/>
      </bottom>
      <diagonal/>
    </border>
    <border>
      <left style="thin">
        <color auto="1"/>
      </left>
      <right/>
      <top style="thin">
        <color indexed="64"/>
      </top>
      <bottom style="thin">
        <color auto="1"/>
      </bottom>
      <diagonal/>
    </border>
    <border>
      <left/>
      <right style="thin">
        <color auto="1"/>
      </right>
      <top style="thin">
        <color indexed="64"/>
      </top>
      <bottom style="thin">
        <color auto="1"/>
      </bottom>
      <diagonal/>
    </border>
    <border>
      <left/>
      <right/>
      <top style="thin">
        <color theme="0"/>
      </top>
      <bottom/>
      <diagonal/>
    </border>
    <border>
      <left style="thin">
        <color indexed="64"/>
      </left>
      <right/>
      <top/>
      <bottom style="thin">
        <color indexed="64"/>
      </bottom>
      <diagonal/>
    </border>
    <border>
      <left style="thin">
        <color auto="1"/>
      </left>
      <right style="thin">
        <color auto="1"/>
      </right>
      <top style="thin">
        <color indexed="64"/>
      </top>
      <bottom style="thin">
        <color indexed="64"/>
      </bottom>
      <diagonal/>
    </border>
    <border>
      <left style="thin">
        <color auto="1"/>
      </left>
      <right style="thin">
        <color auto="1"/>
      </right>
      <top style="thin">
        <color indexed="64"/>
      </top>
      <bottom/>
      <diagonal/>
    </border>
    <border>
      <left style="thin">
        <color auto="1"/>
      </left>
      <right style="thin">
        <color indexed="64"/>
      </right>
      <top/>
      <bottom/>
      <diagonal/>
    </border>
    <border>
      <left style="thin">
        <color auto="1"/>
      </left>
      <right style="thin">
        <color indexed="64"/>
      </right>
      <top/>
      <bottom style="thin">
        <color indexed="64"/>
      </bottom>
      <diagonal/>
    </border>
    <border>
      <left/>
      <right/>
      <top style="thin">
        <color theme="0"/>
      </top>
      <bottom style="thin">
        <color theme="0"/>
      </bottom>
      <diagonal/>
    </border>
    <border>
      <left style="thin">
        <color theme="0"/>
      </left>
      <right/>
      <top style="thin">
        <color theme="0"/>
      </top>
      <bottom style="thin">
        <color theme="0"/>
      </bottom>
      <diagonal/>
    </border>
    <border>
      <left/>
      <right/>
      <top style="thin">
        <color indexed="64"/>
      </top>
      <bottom style="thin">
        <color theme="0"/>
      </bottom>
      <diagonal/>
    </border>
    <border>
      <left/>
      <right/>
      <top style="medium">
        <color indexed="64"/>
      </top>
      <bottom/>
      <diagonal/>
    </border>
    <border>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theme="0"/>
      </right>
      <top style="thin">
        <color indexed="64"/>
      </top>
      <bottom/>
      <diagonal/>
    </border>
    <border>
      <left/>
      <right style="thin">
        <color theme="0"/>
      </right>
      <top/>
      <bottom/>
      <diagonal/>
    </border>
    <border>
      <left style="thin">
        <color theme="0"/>
      </left>
      <right/>
      <top style="thin">
        <color theme="0"/>
      </top>
      <bottom/>
      <diagonal/>
    </border>
    <border>
      <left style="thin">
        <color theme="0"/>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bottom/>
      <diagonal/>
    </border>
    <border>
      <left/>
      <right style="medium">
        <color indexed="64"/>
      </right>
      <top style="thin">
        <color indexed="64"/>
      </top>
      <bottom/>
      <diagonal/>
    </border>
    <border>
      <left style="thin">
        <color theme="0"/>
      </left>
      <right/>
      <top style="thin">
        <color theme="0"/>
      </top>
      <bottom style="thin">
        <color auto="1"/>
      </bottom>
      <diagonal/>
    </border>
    <border>
      <left/>
      <right style="thin">
        <color theme="0"/>
      </right>
      <top style="thin">
        <color theme="0"/>
      </top>
      <bottom style="thin">
        <color indexed="64"/>
      </bottom>
      <diagonal/>
    </border>
    <border>
      <left style="thin">
        <color theme="0"/>
      </left>
      <right/>
      <top/>
      <bottom style="thin">
        <color indexed="64"/>
      </bottom>
      <diagonal/>
    </border>
  </borders>
  <cellStyleXfs count="10">
    <xf numFmtId="0" fontId="0" fillId="0" borderId="0"/>
    <xf numFmtId="9" fontId="9" fillId="0" borderId="0" applyFont="0" applyFill="0" applyBorder="0" applyAlignment="0" applyProtection="0"/>
    <xf numFmtId="0" fontId="13" fillId="0" borderId="0"/>
    <xf numFmtId="0" fontId="9" fillId="0" borderId="0"/>
    <xf numFmtId="164" fontId="1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29" fillId="0" borderId="0"/>
    <xf numFmtId="0" fontId="30" fillId="8" borderId="13" applyNumberFormat="0" applyProtection="0">
      <alignment horizontal="center" vertical="center"/>
    </xf>
    <xf numFmtId="43" fontId="9" fillId="0" borderId="0" applyFont="0" applyFill="0" applyBorder="0" applyAlignment="0" applyProtection="0"/>
  </cellStyleXfs>
  <cellXfs count="340">
    <xf numFmtId="0" fontId="0" fillId="0" borderId="0" xfId="0"/>
    <xf numFmtId="0" fontId="2" fillId="3" borderId="0" xfId="0" applyFont="1" applyFill="1" applyAlignment="1">
      <alignment vertical="center"/>
    </xf>
    <xf numFmtId="0" fontId="1" fillId="3" borderId="1" xfId="0" applyFont="1" applyFill="1" applyBorder="1" applyAlignment="1">
      <alignment horizontal="center" vertical="center" wrapText="1"/>
    </xf>
    <xf numFmtId="0" fontId="5" fillId="0" borderId="0" xfId="0" applyFont="1" applyAlignment="1">
      <alignment vertical="center"/>
    </xf>
    <xf numFmtId="0" fontId="1" fillId="3" borderId="0" xfId="0" applyFont="1" applyFill="1" applyAlignment="1">
      <alignment horizontal="center" vertical="center" wrapText="1"/>
    </xf>
    <xf numFmtId="0" fontId="4" fillId="0" borderId="0" xfId="0" applyFont="1" applyAlignment="1">
      <alignment vertical="center"/>
    </xf>
    <xf numFmtId="0" fontId="3" fillId="2" borderId="6" xfId="0" applyFont="1" applyFill="1" applyBorder="1" applyAlignment="1">
      <alignment vertical="center"/>
    </xf>
    <xf numFmtId="0" fontId="3" fillId="2" borderId="5" xfId="0" applyFont="1" applyFill="1" applyBorder="1" applyAlignment="1">
      <alignment vertical="center"/>
    </xf>
    <xf numFmtId="0" fontId="4" fillId="2" borderId="6" xfId="0" applyFont="1" applyFill="1" applyBorder="1" applyAlignment="1">
      <alignment vertical="center"/>
    </xf>
    <xf numFmtId="0" fontId="4" fillId="2" borderId="9" xfId="0" applyFont="1" applyFill="1" applyBorder="1" applyAlignment="1">
      <alignment vertical="center"/>
    </xf>
    <xf numFmtId="0" fontId="6" fillId="2" borderId="1" xfId="0" applyFont="1" applyFill="1" applyBorder="1" applyAlignment="1">
      <alignment vertical="center"/>
    </xf>
    <xf numFmtId="0" fontId="5" fillId="2" borderId="5" xfId="0" applyFont="1" applyFill="1" applyBorder="1" applyAlignment="1">
      <alignment vertical="center"/>
    </xf>
    <xf numFmtId="0" fontId="5" fillId="0" borderId="0" xfId="0" applyFont="1" applyAlignment="1">
      <alignment horizontal="center" vertical="center"/>
    </xf>
    <xf numFmtId="0" fontId="2" fillId="4" borderId="0" xfId="0" applyFont="1" applyFill="1" applyAlignment="1">
      <alignment vertical="center"/>
    </xf>
    <xf numFmtId="0" fontId="1" fillId="4" borderId="0" xfId="0" applyFont="1" applyFill="1" applyAlignment="1">
      <alignment vertical="center"/>
    </xf>
    <xf numFmtId="0" fontId="1" fillId="0" borderId="0" xfId="0" applyFont="1" applyAlignment="1">
      <alignment vertical="center"/>
    </xf>
    <xf numFmtId="8" fontId="5" fillId="0" borderId="0" xfId="0" applyNumberFormat="1" applyFont="1" applyAlignment="1">
      <alignment vertical="center"/>
    </xf>
    <xf numFmtId="0" fontId="6" fillId="0" borderId="0" xfId="0" applyFont="1" applyAlignment="1">
      <alignment vertical="center"/>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1" fillId="3" borderId="0" xfId="0" applyFont="1" applyFill="1" applyAlignment="1">
      <alignment horizontal="center" vertical="center"/>
    </xf>
    <xf numFmtId="0" fontId="2" fillId="3" borderId="0" xfId="0" applyFont="1" applyFill="1" applyAlignment="1">
      <alignment horizontal="center" vertical="center" wrapText="1"/>
    </xf>
    <xf numFmtId="0" fontId="1" fillId="3" borderId="3" xfId="0" applyFont="1" applyFill="1" applyBorder="1" applyAlignment="1">
      <alignment horizontal="center" vertical="center" wrapText="1"/>
    </xf>
    <xf numFmtId="0" fontId="5" fillId="0" borderId="8" xfId="0" applyFont="1" applyBorder="1" applyAlignment="1">
      <alignment vertical="center"/>
    </xf>
    <xf numFmtId="0" fontId="5" fillId="0" borderId="12" xfId="0" applyFont="1" applyBorder="1" applyAlignment="1">
      <alignment horizontal="left" vertical="center" indent="2"/>
    </xf>
    <xf numFmtId="0" fontId="2" fillId="4" borderId="0" xfId="0" applyFont="1" applyFill="1" applyAlignment="1">
      <alignment horizontal="left" vertical="center"/>
    </xf>
    <xf numFmtId="0" fontId="2" fillId="4" borderId="0" xfId="0" applyFont="1" applyFill="1" applyAlignment="1">
      <alignment vertical="center" wrapText="1"/>
    </xf>
    <xf numFmtId="0" fontId="1" fillId="4" borderId="0" xfId="0" applyFont="1" applyFill="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3" fillId="2" borderId="3" xfId="0" applyFont="1" applyFill="1" applyBorder="1" applyAlignment="1">
      <alignment vertical="center" wrapText="1"/>
    </xf>
    <xf numFmtId="0" fontId="0" fillId="0" borderId="0" xfId="0" applyAlignment="1">
      <alignment wrapText="1"/>
    </xf>
    <xf numFmtId="0" fontId="3" fillId="2" borderId="3"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1" fillId="3" borderId="11" xfId="0" applyFont="1" applyFill="1" applyBorder="1" applyAlignment="1">
      <alignment horizontal="center" vertical="center" wrapText="1"/>
    </xf>
    <xf numFmtId="3" fontId="3" fillId="2" borderId="0" xfId="0" applyNumberFormat="1" applyFont="1" applyFill="1" applyAlignment="1">
      <alignment horizontal="center" vertical="center"/>
    </xf>
    <xf numFmtId="0" fontId="2" fillId="3" borderId="0" xfId="0" applyFont="1" applyFill="1" applyAlignment="1">
      <alignment horizontal="left" vertical="center" wrapText="1"/>
    </xf>
    <xf numFmtId="0" fontId="5" fillId="0" borderId="13" xfId="0" applyFont="1" applyBorder="1" applyAlignment="1">
      <alignment horizontal="center" vertical="center"/>
    </xf>
    <xf numFmtId="3" fontId="5" fillId="0" borderId="13" xfId="0" applyNumberFormat="1" applyFont="1" applyBorder="1" applyAlignment="1">
      <alignment horizontal="center" vertical="center"/>
    </xf>
    <xf numFmtId="0" fontId="5" fillId="0" borderId="13" xfId="0" applyFont="1" applyBorder="1" applyAlignment="1">
      <alignment horizontal="center" vertical="center" wrapText="1"/>
    </xf>
    <xf numFmtId="0" fontId="6" fillId="0" borderId="13" xfId="0" applyFont="1" applyBorder="1" applyAlignment="1">
      <alignment horizontal="center" vertical="center" wrapText="1"/>
    </xf>
    <xf numFmtId="3" fontId="6" fillId="0" borderId="13" xfId="0" applyNumberFormat="1" applyFont="1" applyBorder="1" applyAlignment="1">
      <alignment horizontal="center" vertical="center"/>
    </xf>
    <xf numFmtId="3" fontId="3" fillId="2" borderId="1" xfId="0" applyNumberFormat="1" applyFont="1" applyFill="1" applyBorder="1" applyAlignment="1">
      <alignment horizontal="center" vertical="center"/>
    </xf>
    <xf numFmtId="3" fontId="4" fillId="2" borderId="1" xfId="0" applyNumberFormat="1" applyFont="1" applyFill="1" applyBorder="1" applyAlignment="1">
      <alignment horizontal="center" vertical="center"/>
    </xf>
    <xf numFmtId="3" fontId="3" fillId="2" borderId="0" xfId="0" applyNumberFormat="1" applyFont="1" applyFill="1" applyAlignment="1">
      <alignment horizontal="center" vertical="center" wrapText="1"/>
    </xf>
    <xf numFmtId="0" fontId="3" fillId="2" borderId="15" xfId="0" applyFont="1" applyFill="1" applyBorder="1" applyAlignment="1">
      <alignment horizontal="left" vertical="center" wrapText="1"/>
    </xf>
    <xf numFmtId="0" fontId="8" fillId="0" borderId="0" xfId="0" applyFont="1"/>
    <xf numFmtId="0" fontId="6" fillId="0" borderId="13"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165" fontId="3" fillId="2" borderId="0" xfId="1" applyNumberFormat="1" applyFont="1" applyFill="1" applyAlignment="1">
      <alignment horizontal="center" vertical="center" wrapText="1"/>
    </xf>
    <xf numFmtId="0" fontId="6" fillId="2" borderId="6" xfId="0" applyFont="1" applyFill="1" applyBorder="1" applyAlignment="1">
      <alignment vertical="center"/>
    </xf>
    <xf numFmtId="3" fontId="3" fillId="2" borderId="3" xfId="0" applyNumberFormat="1" applyFont="1" applyFill="1" applyBorder="1" applyAlignment="1">
      <alignment horizontal="center" vertical="center"/>
    </xf>
    <xf numFmtId="0" fontId="5" fillId="0" borderId="0" xfId="0" applyFont="1" applyAlignment="1">
      <alignment vertical="center" wrapText="1"/>
    </xf>
    <xf numFmtId="0" fontId="10" fillId="3" borderId="6" xfId="0" applyFont="1" applyFill="1" applyBorder="1" applyAlignment="1">
      <alignment horizontal="left" vertical="center"/>
    </xf>
    <xf numFmtId="0" fontId="12" fillId="0" borderId="0" xfId="0" applyFont="1" applyAlignment="1">
      <alignment vertical="center"/>
    </xf>
    <xf numFmtId="166" fontId="5" fillId="0" borderId="0" xfId="0" applyNumberFormat="1" applyFont="1" applyAlignment="1">
      <alignment vertical="center"/>
    </xf>
    <xf numFmtId="166" fontId="1" fillId="4" borderId="0" xfId="0" applyNumberFormat="1" applyFont="1" applyFill="1" applyAlignment="1">
      <alignment vertical="center"/>
    </xf>
    <xf numFmtId="3" fontId="5" fillId="0" borderId="0" xfId="0" applyNumberFormat="1" applyFont="1" applyAlignment="1">
      <alignment vertical="center"/>
    </xf>
    <xf numFmtId="17" fontId="3" fillId="2" borderId="22" xfId="0" applyNumberFormat="1" applyFont="1" applyFill="1" applyBorder="1" applyAlignment="1">
      <alignment horizontal="center" vertical="center"/>
    </xf>
    <xf numFmtId="9" fontId="3" fillId="2" borderId="0" xfId="1" applyFont="1" applyFill="1" applyAlignment="1">
      <alignment horizontal="center" vertical="center" wrapText="1"/>
    </xf>
    <xf numFmtId="9" fontId="3" fillId="2" borderId="8" xfId="1" applyFont="1" applyFill="1" applyBorder="1" applyAlignment="1">
      <alignment horizontal="center" vertical="center" wrapText="1"/>
    </xf>
    <xf numFmtId="3" fontId="6" fillId="5" borderId="8" xfId="0" applyNumberFormat="1" applyFont="1" applyFill="1" applyBorder="1" applyAlignment="1">
      <alignment horizontal="center" vertical="center"/>
    </xf>
    <xf numFmtId="0" fontId="3" fillId="2" borderId="15" xfId="0" applyFont="1" applyFill="1" applyBorder="1" applyAlignment="1">
      <alignment vertical="center" wrapText="1"/>
    </xf>
    <xf numFmtId="0" fontId="14" fillId="0" borderId="0" xfId="0" applyFont="1" applyAlignment="1">
      <alignment vertical="center"/>
    </xf>
    <xf numFmtId="0" fontId="18" fillId="0" borderId="0" xfId="0" applyFont="1" applyAlignment="1">
      <alignment horizontal="justify" vertical="center" readingOrder="1"/>
    </xf>
    <xf numFmtId="0" fontId="16" fillId="0" borderId="0" xfId="0" applyFont="1" applyAlignment="1">
      <alignment horizontal="left" vertical="top" wrapText="1" readingOrder="1"/>
    </xf>
    <xf numFmtId="3" fontId="5" fillId="0" borderId="0" xfId="0" applyNumberFormat="1" applyFont="1" applyAlignment="1">
      <alignment horizontal="center" vertical="center"/>
    </xf>
    <xf numFmtId="9" fontId="5" fillId="0" borderId="0" xfId="0" applyNumberFormat="1" applyFont="1" applyAlignment="1">
      <alignment vertical="center"/>
    </xf>
    <xf numFmtId="0" fontId="2" fillId="3" borderId="19" xfId="0" applyFont="1" applyFill="1" applyBorder="1" applyAlignment="1">
      <alignment horizontal="centerContinuous" vertical="center"/>
    </xf>
    <xf numFmtId="3" fontId="5" fillId="2" borderId="4"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0" fontId="3" fillId="0" borderId="8" xfId="0" applyFont="1" applyBorder="1" applyAlignment="1">
      <alignment vertical="center" wrapText="1"/>
    </xf>
    <xf numFmtId="0" fontId="3" fillId="0" borderId="0" xfId="0" applyFont="1" applyAlignment="1">
      <alignment vertical="center" wrapText="1"/>
    </xf>
    <xf numFmtId="0" fontId="5" fillId="0" borderId="0" xfId="0" applyFont="1" applyAlignment="1">
      <alignment horizontal="left" vertical="center"/>
    </xf>
    <xf numFmtId="9" fontId="3" fillId="2" borderId="0" xfId="1" applyFont="1" applyFill="1" applyBorder="1" applyAlignment="1">
      <alignment horizontal="center" vertical="center" wrapText="1"/>
    </xf>
    <xf numFmtId="0" fontId="2" fillId="3" borderId="5" xfId="0" applyFont="1" applyFill="1" applyBorder="1" applyAlignment="1">
      <alignment vertical="center"/>
    </xf>
    <xf numFmtId="3" fontId="0" fillId="0" borderId="0" xfId="0" applyNumberFormat="1"/>
    <xf numFmtId="3" fontId="0" fillId="0" borderId="0" xfId="0" applyNumberFormat="1" applyAlignment="1">
      <alignment horizontal="center"/>
    </xf>
    <xf numFmtId="1" fontId="5" fillId="0" borderId="0" xfId="0" applyNumberFormat="1" applyFont="1" applyAlignment="1">
      <alignment vertical="center"/>
    </xf>
    <xf numFmtId="3" fontId="6" fillId="5" borderId="14" xfId="0" applyNumberFormat="1" applyFont="1" applyFill="1" applyBorder="1" applyAlignment="1">
      <alignment horizontal="center" vertical="center"/>
    </xf>
    <xf numFmtId="168" fontId="5" fillId="0" borderId="0" xfId="0" applyNumberFormat="1" applyFont="1" applyAlignment="1">
      <alignment vertical="center"/>
    </xf>
    <xf numFmtId="0" fontId="19" fillId="0" borderId="0" xfId="0" applyFont="1"/>
    <xf numFmtId="0" fontId="20" fillId="0" borderId="0" xfId="0" applyFont="1" applyAlignment="1">
      <alignment vertical="center"/>
    </xf>
    <xf numFmtId="0" fontId="3" fillId="2" borderId="5" xfId="0" applyFont="1" applyFill="1" applyBorder="1" applyAlignment="1">
      <alignment horizontal="left" vertical="center" wrapText="1"/>
    </xf>
    <xf numFmtId="0" fontId="3" fillId="2" borderId="1" xfId="0" applyFont="1" applyFill="1" applyBorder="1" applyAlignment="1">
      <alignment horizontal="center" vertical="center" wrapText="1"/>
    </xf>
    <xf numFmtId="9" fontId="3" fillId="2" borderId="1" xfId="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0" fontId="2" fillId="3" borderId="30" xfId="0" applyFont="1" applyFill="1" applyBorder="1" applyAlignment="1">
      <alignment horizontal="centerContinuous" vertical="center"/>
    </xf>
    <xf numFmtId="3" fontId="4" fillId="5" borderId="8" xfId="0" applyNumberFormat="1" applyFont="1" applyFill="1" applyBorder="1" applyAlignment="1">
      <alignment horizontal="center" vertical="center"/>
    </xf>
    <xf numFmtId="9" fontId="6" fillId="5" borderId="7" xfId="0" applyNumberFormat="1" applyFont="1" applyFill="1" applyBorder="1" applyAlignment="1">
      <alignment horizontal="center" vertical="center"/>
    </xf>
    <xf numFmtId="37" fontId="3" fillId="2" borderId="3" xfId="0" applyNumberFormat="1" applyFont="1" applyFill="1" applyBorder="1" applyAlignment="1">
      <alignment horizontal="center" vertical="center"/>
    </xf>
    <xf numFmtId="0" fontId="3" fillId="2" borderId="9" xfId="0" applyFont="1" applyFill="1" applyBorder="1" applyAlignment="1">
      <alignment horizontal="left" vertical="center" wrapText="1"/>
    </xf>
    <xf numFmtId="0" fontId="2" fillId="0" borderId="0" xfId="0" applyFont="1" applyAlignment="1">
      <alignment vertical="center"/>
    </xf>
    <xf numFmtId="0" fontId="21" fillId="0" borderId="0" xfId="0" applyFont="1" applyAlignment="1">
      <alignment horizontal="left"/>
    </xf>
    <xf numFmtId="0" fontId="22" fillId="0" borderId="0" xfId="0" applyFont="1" applyAlignment="1">
      <alignment horizontal="right"/>
    </xf>
    <xf numFmtId="0" fontId="2" fillId="3" borderId="1" xfId="0" applyFont="1" applyFill="1" applyBorder="1" applyAlignment="1">
      <alignment horizontal="centerContinuous" vertical="center"/>
    </xf>
    <xf numFmtId="165" fontId="3" fillId="2" borderId="8" xfId="1" applyNumberFormat="1" applyFont="1" applyFill="1" applyBorder="1" applyAlignment="1">
      <alignment horizontal="center" vertical="center" wrapText="1"/>
    </xf>
    <xf numFmtId="0" fontId="2" fillId="3" borderId="0" xfId="0" applyFont="1" applyFill="1" applyAlignment="1">
      <alignment horizontal="centerContinuous" vertical="center"/>
    </xf>
    <xf numFmtId="0" fontId="1" fillId="3" borderId="32" xfId="0" applyFont="1" applyFill="1" applyBorder="1" applyAlignment="1">
      <alignment horizontal="center" vertical="center" wrapText="1"/>
    </xf>
    <xf numFmtId="0" fontId="24" fillId="0" borderId="0" xfId="0" applyFont="1"/>
    <xf numFmtId="3" fontId="4" fillId="2" borderId="12" xfId="0" applyNumberFormat="1" applyFont="1" applyFill="1" applyBorder="1" applyAlignment="1">
      <alignment horizontal="center" vertical="center"/>
    </xf>
    <xf numFmtId="0" fontId="3" fillId="2" borderId="34" xfId="0" applyFont="1" applyFill="1" applyBorder="1" applyAlignment="1">
      <alignment horizontal="center" vertical="center"/>
    </xf>
    <xf numFmtId="3" fontId="3" fillId="2" borderId="23" xfId="0" applyNumberFormat="1" applyFont="1" applyFill="1" applyBorder="1" applyAlignment="1">
      <alignment horizontal="center" vertical="center"/>
    </xf>
    <xf numFmtId="0" fontId="3" fillId="2" borderId="21" xfId="0" applyFont="1" applyFill="1" applyBorder="1" applyAlignment="1">
      <alignment horizontal="center" vertical="center"/>
    </xf>
    <xf numFmtId="0" fontId="3" fillId="2" borderId="27" xfId="0" applyFont="1" applyFill="1" applyBorder="1" applyAlignment="1">
      <alignment horizontal="center" vertical="center"/>
    </xf>
    <xf numFmtId="3" fontId="3" fillId="2" borderId="20" xfId="0" applyNumberFormat="1" applyFont="1" applyFill="1" applyBorder="1" applyAlignment="1">
      <alignment horizontal="center" vertical="center"/>
    </xf>
    <xf numFmtId="3" fontId="3" fillId="2" borderId="28" xfId="0" applyNumberFormat="1" applyFont="1" applyFill="1" applyBorder="1" applyAlignment="1">
      <alignment horizontal="center" vertical="center"/>
    </xf>
    <xf numFmtId="0" fontId="3" fillId="2" borderId="29" xfId="0" applyFont="1" applyFill="1" applyBorder="1" applyAlignment="1">
      <alignment horizontal="center" vertical="center"/>
    </xf>
    <xf numFmtId="17" fontId="3" fillId="2" borderId="24" xfId="0" applyNumberFormat="1" applyFont="1" applyFill="1" applyBorder="1" applyAlignment="1">
      <alignment horizontal="center" vertical="center"/>
    </xf>
    <xf numFmtId="3" fontId="3" fillId="5" borderId="25" xfId="0" applyNumberFormat="1" applyFont="1" applyFill="1" applyBorder="1" applyAlignment="1">
      <alignment horizontal="center" vertical="center"/>
    </xf>
    <xf numFmtId="0" fontId="3" fillId="2" borderId="26" xfId="0" applyFont="1" applyFill="1" applyBorder="1" applyAlignment="1">
      <alignment horizontal="center" vertical="center"/>
    </xf>
    <xf numFmtId="0" fontId="4" fillId="2" borderId="16" xfId="0" applyFont="1" applyFill="1" applyBorder="1" applyAlignment="1">
      <alignment horizontal="center" vertical="center"/>
    </xf>
    <xf numFmtId="0" fontId="3" fillId="5" borderId="12" xfId="0" applyFont="1" applyFill="1" applyBorder="1" applyAlignment="1">
      <alignment horizontal="center" vertical="center"/>
    </xf>
    <xf numFmtId="0" fontId="3" fillId="2" borderId="7" xfId="0" applyFont="1" applyFill="1" applyBorder="1" applyAlignment="1">
      <alignment horizontal="center" vertical="center"/>
    </xf>
    <xf numFmtId="0" fontId="0" fillId="0" borderId="0" xfId="0" applyAlignment="1">
      <alignment vertical="center"/>
    </xf>
    <xf numFmtId="3" fontId="3" fillId="2" borderId="5" xfId="0" applyNumberFormat="1" applyFont="1" applyFill="1" applyBorder="1" applyAlignment="1">
      <alignment horizontal="center" vertical="center"/>
    </xf>
    <xf numFmtId="1" fontId="3" fillId="2" borderId="0" xfId="0" applyNumberFormat="1" applyFont="1" applyFill="1" applyAlignment="1">
      <alignment horizontal="center" vertical="center" wrapText="1"/>
    </xf>
    <xf numFmtId="0" fontId="3" fillId="2" borderId="4" xfId="0" applyFont="1" applyFill="1" applyBorder="1" applyAlignment="1">
      <alignment horizontal="center" vertical="center" wrapText="1"/>
    </xf>
    <xf numFmtId="0" fontId="25" fillId="0" borderId="0" xfId="0" applyFont="1"/>
    <xf numFmtId="0" fontId="8" fillId="0" borderId="0" xfId="0" applyFont="1" applyAlignment="1">
      <alignment horizontal="center"/>
    </xf>
    <xf numFmtId="4" fontId="5" fillId="2" borderId="13" xfId="0" applyNumberFormat="1" applyFont="1" applyFill="1" applyBorder="1" applyAlignment="1">
      <alignment horizontal="center" vertical="center"/>
    </xf>
    <xf numFmtId="49" fontId="8" fillId="0" borderId="0" xfId="0" applyNumberFormat="1" applyFont="1"/>
    <xf numFmtId="0" fontId="5" fillId="2" borderId="15" xfId="0" applyFont="1" applyFill="1" applyBorder="1" applyAlignment="1">
      <alignment vertical="center"/>
    </xf>
    <xf numFmtId="0" fontId="5" fillId="2" borderId="0" xfId="0" applyFont="1" applyFill="1" applyAlignment="1">
      <alignment horizontal="center" vertical="center"/>
    </xf>
    <xf numFmtId="1" fontId="5" fillId="2" borderId="0" xfId="0" applyNumberFormat="1" applyFont="1" applyFill="1" applyAlignment="1">
      <alignment horizontal="center" vertical="center"/>
    </xf>
    <xf numFmtId="3" fontId="5" fillId="2" borderId="5" xfId="0" applyNumberFormat="1" applyFont="1" applyFill="1" applyBorder="1" applyAlignment="1">
      <alignment horizontal="center" vertical="center"/>
    </xf>
    <xf numFmtId="9" fontId="5" fillId="2" borderId="0" xfId="0" applyNumberFormat="1" applyFont="1" applyFill="1" applyAlignment="1">
      <alignment horizontal="center" vertical="center"/>
    </xf>
    <xf numFmtId="9" fontId="5" fillId="2" borderId="0" xfId="1" applyFont="1" applyFill="1" applyAlignment="1">
      <alignment horizontal="center" vertical="center"/>
    </xf>
    <xf numFmtId="9" fontId="5" fillId="2" borderId="3" xfId="0" applyNumberFormat="1" applyFont="1" applyFill="1" applyBorder="1" applyAlignment="1">
      <alignment horizontal="center" vertical="center"/>
    </xf>
    <xf numFmtId="0" fontId="5" fillId="2" borderId="16" xfId="0" applyFont="1" applyFill="1" applyBorder="1" applyAlignment="1">
      <alignment vertical="center"/>
    </xf>
    <xf numFmtId="0" fontId="6" fillId="2" borderId="14" xfId="0" applyFont="1" applyFill="1" applyBorder="1" applyAlignment="1">
      <alignment vertical="center"/>
    </xf>
    <xf numFmtId="1" fontId="6" fillId="2" borderId="1" xfId="0" applyNumberFormat="1" applyFont="1" applyFill="1" applyBorder="1" applyAlignment="1">
      <alignment horizontal="center" vertical="center"/>
    </xf>
    <xf numFmtId="9" fontId="6" fillId="2" borderId="4" xfId="0" applyNumberFormat="1" applyFont="1" applyFill="1" applyBorder="1" applyAlignment="1">
      <alignment horizontal="center" vertical="center"/>
    </xf>
    <xf numFmtId="1" fontId="5" fillId="2" borderId="8" xfId="0" applyNumberFormat="1" applyFont="1" applyFill="1" applyBorder="1" applyAlignment="1">
      <alignment horizontal="center" vertical="center"/>
    </xf>
    <xf numFmtId="1" fontId="5" fillId="2" borderId="7" xfId="0" applyNumberFormat="1" applyFont="1" applyFill="1" applyBorder="1" applyAlignment="1">
      <alignment horizontal="center" vertical="center"/>
    </xf>
    <xf numFmtId="9" fontId="5" fillId="2" borderId="7" xfId="0" applyNumberFormat="1" applyFont="1" applyFill="1" applyBorder="1" applyAlignment="1">
      <alignment horizontal="center" vertical="center"/>
    </xf>
    <xf numFmtId="0" fontId="6" fillId="5" borderId="9" xfId="0" applyFont="1" applyFill="1" applyBorder="1" applyAlignment="1">
      <alignment vertical="center"/>
    </xf>
    <xf numFmtId="3" fontId="6" fillId="2" borderId="9" xfId="0" applyNumberFormat="1" applyFont="1" applyFill="1" applyBorder="1" applyAlignment="1">
      <alignment horizontal="center" vertical="center"/>
    </xf>
    <xf numFmtId="1" fontId="0" fillId="0" borderId="0" xfId="0" applyNumberFormat="1"/>
    <xf numFmtId="17" fontId="5" fillId="2" borderId="5"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0" fontId="5" fillId="2" borderId="5" xfId="0" applyFont="1" applyFill="1" applyBorder="1" applyAlignment="1">
      <alignment horizontal="center" vertical="center"/>
    </xf>
    <xf numFmtId="1" fontId="5" fillId="2" borderId="5" xfId="0" applyNumberFormat="1" applyFont="1" applyFill="1" applyBorder="1" applyAlignment="1">
      <alignment horizontal="center" vertical="center"/>
    </xf>
    <xf numFmtId="0" fontId="6" fillId="5" borderId="6" xfId="0" applyFont="1" applyFill="1" applyBorder="1" applyAlignment="1">
      <alignment vertical="center"/>
    </xf>
    <xf numFmtId="3" fontId="5" fillId="5" borderId="0" xfId="0" applyNumberFormat="1" applyFont="1" applyFill="1" applyAlignment="1">
      <alignment horizontal="center" vertical="center"/>
    </xf>
    <xf numFmtId="0" fontId="6" fillId="2" borderId="12" xfId="0" applyFont="1" applyFill="1" applyBorder="1" applyAlignment="1">
      <alignment vertical="center"/>
    </xf>
    <xf numFmtId="0" fontId="6" fillId="5" borderId="12" xfId="0" applyFont="1" applyFill="1" applyBorder="1" applyAlignment="1">
      <alignment vertical="center"/>
    </xf>
    <xf numFmtId="3" fontId="5"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3" fontId="6" fillId="2" borderId="1" xfId="0" applyNumberFormat="1" applyFont="1" applyFill="1" applyBorder="1" applyAlignment="1">
      <alignment horizontal="center" vertical="center"/>
    </xf>
    <xf numFmtId="0" fontId="5" fillId="2" borderId="5" xfId="0" applyFont="1" applyFill="1" applyBorder="1" applyAlignment="1">
      <alignment horizontal="left" vertical="center"/>
    </xf>
    <xf numFmtId="0" fontId="5" fillId="2" borderId="8" xfId="0" applyFont="1" applyFill="1" applyBorder="1" applyAlignment="1">
      <alignment vertical="center"/>
    </xf>
    <xf numFmtId="3" fontId="6" fillId="2" borderId="8" xfId="0" applyNumberFormat="1" applyFont="1" applyFill="1" applyBorder="1" applyAlignment="1">
      <alignment horizontal="center" vertical="center"/>
    </xf>
    <xf numFmtId="3" fontId="6" fillId="2" borderId="4" xfId="0" applyNumberFormat="1" applyFont="1" applyFill="1" applyBorder="1" applyAlignment="1">
      <alignment horizontal="center" vertical="center"/>
    </xf>
    <xf numFmtId="3" fontId="5" fillId="2" borderId="7" xfId="0" applyNumberFormat="1" applyFont="1" applyFill="1" applyBorder="1" applyAlignment="1">
      <alignment horizontal="center" vertical="center"/>
    </xf>
    <xf numFmtId="3" fontId="6" fillId="2" borderId="2" xfId="0" applyNumberFormat="1" applyFont="1" applyFill="1" applyBorder="1" applyAlignment="1">
      <alignment horizontal="center" vertical="center"/>
    </xf>
    <xf numFmtId="3" fontId="6" fillId="2" borderId="10" xfId="0" applyNumberFormat="1" applyFont="1" applyFill="1" applyBorder="1" applyAlignment="1">
      <alignment horizontal="center" vertical="center"/>
    </xf>
    <xf numFmtId="0" fontId="26" fillId="0" borderId="0" xfId="0" applyFont="1"/>
    <xf numFmtId="0" fontId="27" fillId="0" borderId="0" xfId="0" applyFont="1"/>
    <xf numFmtId="165" fontId="3" fillId="2" borderId="0" xfId="1" applyNumberFormat="1" applyFont="1" applyFill="1" applyBorder="1" applyAlignment="1">
      <alignment horizontal="center" vertical="center" wrapText="1"/>
    </xf>
    <xf numFmtId="3" fontId="4" fillId="2" borderId="6" xfId="0" applyNumberFormat="1" applyFont="1" applyFill="1" applyBorder="1" applyAlignment="1">
      <alignment horizontal="center" vertical="center"/>
    </xf>
    <xf numFmtId="3" fontId="4" fillId="2" borderId="5" xfId="0" applyNumberFormat="1" applyFont="1" applyFill="1" applyBorder="1" applyAlignment="1">
      <alignment vertical="center"/>
    </xf>
    <xf numFmtId="3" fontId="4" fillId="2" borderId="8" xfId="0" applyNumberFormat="1" applyFont="1" applyFill="1" applyBorder="1" applyAlignment="1">
      <alignment horizontal="center" vertical="center"/>
    </xf>
    <xf numFmtId="0" fontId="6" fillId="5" borderId="13" xfId="0" applyFont="1" applyFill="1" applyBorder="1" applyAlignment="1">
      <alignment horizontal="center" vertical="center"/>
    </xf>
    <xf numFmtId="0" fontId="2" fillId="0" borderId="0" xfId="0" applyFont="1" applyAlignment="1">
      <alignment horizontal="left" vertical="center"/>
    </xf>
    <xf numFmtId="0" fontId="3" fillId="2" borderId="14" xfId="0" applyFont="1" applyFill="1" applyBorder="1" applyAlignment="1">
      <alignment vertical="center" wrapText="1"/>
    </xf>
    <xf numFmtId="9" fontId="3" fillId="2" borderId="3" xfId="0" applyNumberFormat="1" applyFont="1" applyFill="1" applyBorder="1" applyAlignment="1">
      <alignment horizontal="center" vertical="center"/>
    </xf>
    <xf numFmtId="9" fontId="4" fillId="2" borderId="4" xfId="0" applyNumberFormat="1" applyFont="1" applyFill="1" applyBorder="1" applyAlignment="1">
      <alignment horizontal="center" vertical="center"/>
    </xf>
    <xf numFmtId="0" fontId="4" fillId="2" borderId="4" xfId="0" applyFont="1" applyFill="1" applyBorder="1" applyAlignment="1">
      <alignment horizontal="center" vertical="center"/>
    </xf>
    <xf numFmtId="9" fontId="3" fillId="2" borderId="7" xfId="0" applyNumberFormat="1" applyFont="1" applyFill="1" applyBorder="1" applyAlignment="1">
      <alignment horizontal="center" vertical="center"/>
    </xf>
    <xf numFmtId="0" fontId="2" fillId="3" borderId="31"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0" fillId="0" borderId="0" xfId="0" applyAlignment="1">
      <alignment horizontal="center"/>
    </xf>
    <xf numFmtId="0" fontId="6" fillId="0" borderId="0" xfId="0" applyFont="1" applyAlignment="1">
      <alignment horizontal="center" vertical="center" wrapText="1"/>
    </xf>
    <xf numFmtId="9" fontId="5" fillId="0" borderId="0" xfId="1" applyFont="1" applyAlignment="1">
      <alignment vertical="center"/>
    </xf>
    <xf numFmtId="1" fontId="5" fillId="2" borderId="8" xfId="0" quotePrefix="1" applyNumberFormat="1" applyFont="1" applyFill="1" applyBorder="1" applyAlignment="1">
      <alignment horizontal="center" vertical="center"/>
    </xf>
    <xf numFmtId="3" fontId="0" fillId="0" borderId="0" xfId="0" applyNumberFormat="1" applyAlignment="1">
      <alignment wrapText="1"/>
    </xf>
    <xf numFmtId="0" fontId="23" fillId="0" borderId="0" xfId="0" applyFont="1" applyAlignment="1">
      <alignment wrapText="1"/>
    </xf>
    <xf numFmtId="9" fontId="0" fillId="0" borderId="0" xfId="1" applyFont="1" applyAlignment="1">
      <alignment wrapText="1"/>
    </xf>
    <xf numFmtId="1" fontId="5" fillId="2" borderId="3" xfId="0" quotePrefix="1" applyNumberFormat="1" applyFont="1" applyFill="1" applyBorder="1" applyAlignment="1">
      <alignment horizontal="center" vertical="center"/>
    </xf>
    <xf numFmtId="3" fontId="3" fillId="2" borderId="10" xfId="0" applyNumberFormat="1" applyFont="1" applyFill="1" applyBorder="1" applyAlignment="1">
      <alignment horizontal="center" vertical="center"/>
    </xf>
    <xf numFmtId="4" fontId="0" fillId="0" borderId="0" xfId="0" applyNumberFormat="1" applyAlignment="1">
      <alignment horizontal="center"/>
    </xf>
    <xf numFmtId="3" fontId="28" fillId="0" borderId="0" xfId="0" applyNumberFormat="1" applyFont="1" applyAlignment="1">
      <alignment horizontal="center" vertical="center"/>
    </xf>
    <xf numFmtId="9" fontId="5" fillId="0" borderId="0" xfId="0" applyNumberFormat="1" applyFont="1" applyAlignment="1">
      <alignment horizontal="center" vertical="center"/>
    </xf>
    <xf numFmtId="4" fontId="5" fillId="0" borderId="0" xfId="0" applyNumberFormat="1" applyFont="1" applyAlignment="1">
      <alignment vertical="center"/>
    </xf>
    <xf numFmtId="166" fontId="5" fillId="0" borderId="0" xfId="0" applyNumberFormat="1" applyFont="1" applyAlignment="1">
      <alignment horizontal="center" vertical="center"/>
    </xf>
    <xf numFmtId="9" fontId="5" fillId="2" borderId="3" xfId="0" applyNumberFormat="1" applyFont="1" applyFill="1" applyBorder="1" applyAlignment="1">
      <alignment horizontal="center" vertical="center" wrapText="1"/>
    </xf>
    <xf numFmtId="0" fontId="32" fillId="0" borderId="0" xfId="0" applyFont="1"/>
    <xf numFmtId="3" fontId="32" fillId="0" borderId="0" xfId="0" applyNumberFormat="1" applyFont="1" applyAlignment="1">
      <alignment horizontal="center"/>
    </xf>
    <xf numFmtId="0" fontId="0" fillId="0" borderId="5" xfId="0" applyBorder="1"/>
    <xf numFmtId="0" fontId="2" fillId="3" borderId="0" xfId="0" applyFont="1" applyFill="1" applyAlignment="1">
      <alignment horizontal="right" vertical="center"/>
    </xf>
    <xf numFmtId="3" fontId="3" fillId="9" borderId="0" xfId="0" applyNumberFormat="1" applyFont="1" applyFill="1" applyAlignment="1">
      <alignment horizontal="center" vertical="center"/>
    </xf>
    <xf numFmtId="37" fontId="3" fillId="9" borderId="0" xfId="0" applyNumberFormat="1" applyFont="1" applyFill="1" applyAlignment="1">
      <alignment horizontal="center" vertical="center"/>
    </xf>
    <xf numFmtId="3" fontId="3" fillId="9" borderId="2" xfId="0" applyNumberFormat="1" applyFont="1" applyFill="1" applyBorder="1" applyAlignment="1">
      <alignment horizontal="center" vertical="center"/>
    </xf>
    <xf numFmtId="3" fontId="5" fillId="9" borderId="1" xfId="0" applyNumberFormat="1" applyFont="1" applyFill="1" applyBorder="1" applyAlignment="1">
      <alignment horizontal="center" vertical="center"/>
    </xf>
    <xf numFmtId="3" fontId="5" fillId="9" borderId="0" xfId="0" applyNumberFormat="1" applyFont="1" applyFill="1" applyAlignment="1">
      <alignment horizontal="center" vertical="center"/>
    </xf>
    <xf numFmtId="1" fontId="5" fillId="2" borderId="0" xfId="0" quotePrefix="1" applyNumberFormat="1" applyFont="1" applyFill="1" applyAlignment="1">
      <alignment horizontal="center" vertical="center"/>
    </xf>
    <xf numFmtId="2" fontId="5" fillId="2" borderId="0" xfId="0" quotePrefix="1" applyNumberFormat="1" applyFont="1" applyFill="1" applyAlignment="1">
      <alignment horizontal="center" vertical="center"/>
    </xf>
    <xf numFmtId="3" fontId="5" fillId="2" borderId="12" xfId="0" applyNumberFormat="1" applyFont="1" applyFill="1" applyBorder="1" applyAlignment="1">
      <alignment horizontal="center" vertical="center"/>
    </xf>
    <xf numFmtId="0" fontId="1" fillId="3" borderId="40" xfId="0" applyFont="1" applyFill="1" applyBorder="1" applyAlignment="1">
      <alignment horizontal="center" vertical="center" wrapText="1"/>
    </xf>
    <xf numFmtId="1" fontId="6" fillId="2" borderId="1" xfId="0" quotePrefix="1" applyNumberFormat="1" applyFont="1" applyFill="1" applyBorder="1" applyAlignment="1">
      <alignment horizontal="center" vertical="center"/>
    </xf>
    <xf numFmtId="1" fontId="6" fillId="2" borderId="6" xfId="0" applyNumberFormat="1" applyFont="1" applyFill="1" applyBorder="1" applyAlignment="1">
      <alignment horizontal="center" vertical="center"/>
    </xf>
    <xf numFmtId="9" fontId="5" fillId="2" borderId="16" xfId="0" applyNumberFormat="1" applyFont="1" applyFill="1" applyBorder="1" applyAlignment="1">
      <alignment horizontal="center" vertical="center"/>
    </xf>
    <xf numFmtId="3" fontId="5" fillId="2" borderId="8" xfId="0" applyNumberFormat="1" applyFont="1" applyFill="1" applyBorder="1" applyAlignment="1">
      <alignment horizontal="center" vertical="center"/>
    </xf>
    <xf numFmtId="0" fontId="0" fillId="0" borderId="3" xfId="0" applyBorder="1" applyAlignment="1">
      <alignment vertical="center"/>
    </xf>
    <xf numFmtId="1" fontId="5" fillId="9" borderId="0" xfId="0" applyNumberFormat="1" applyFont="1" applyFill="1" applyAlignment="1">
      <alignment horizontal="center" vertical="center"/>
    </xf>
    <xf numFmtId="3" fontId="6" fillId="9" borderId="8" xfId="0" applyNumberFormat="1" applyFont="1" applyFill="1" applyBorder="1" applyAlignment="1">
      <alignment horizontal="center" vertical="center"/>
    </xf>
    <xf numFmtId="0" fontId="32" fillId="0" borderId="0" xfId="0" applyFont="1" applyAlignment="1">
      <alignment vertical="center"/>
    </xf>
    <xf numFmtId="0" fontId="31" fillId="0" borderId="0" xfId="0" applyFont="1"/>
    <xf numFmtId="0" fontId="5" fillId="0" borderId="6" xfId="0" applyFont="1" applyBorder="1" applyAlignment="1">
      <alignment vertical="center" wrapText="1"/>
    </xf>
    <xf numFmtId="0" fontId="5" fillId="0" borderId="5" xfId="0" applyFont="1" applyBorder="1" applyAlignment="1">
      <alignment vertical="center" wrapText="1"/>
    </xf>
    <xf numFmtId="0" fontId="5" fillId="0" borderId="12" xfId="0" applyFont="1" applyBorder="1" applyAlignment="1">
      <alignment vertical="center" wrapText="1"/>
    </xf>
    <xf numFmtId="0" fontId="1" fillId="3" borderId="8" xfId="0" applyFont="1" applyFill="1" applyBorder="1" applyAlignment="1">
      <alignment horizontal="center" vertical="center" wrapText="1"/>
    </xf>
    <xf numFmtId="0" fontId="5" fillId="2" borderId="12" xfId="0" applyFont="1" applyFill="1" applyBorder="1" applyAlignment="1">
      <alignment horizontal="center" vertical="center"/>
    </xf>
    <xf numFmtId="3" fontId="0" fillId="0" borderId="0" xfId="0" applyNumberFormat="1" applyAlignment="1">
      <alignment vertical="center"/>
    </xf>
    <xf numFmtId="17" fontId="3" fillId="2" borderId="6" xfId="0" applyNumberFormat="1"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2" borderId="41" xfId="0" applyFont="1" applyFill="1" applyBorder="1" applyAlignment="1">
      <alignment horizontal="center" vertical="center"/>
    </xf>
    <xf numFmtId="0" fontId="3" fillId="2" borderId="6" xfId="0" applyFont="1" applyFill="1" applyBorder="1" applyAlignment="1">
      <alignment horizontal="center" vertical="center"/>
    </xf>
    <xf numFmtId="1" fontId="0" fillId="0" borderId="0" xfId="0" applyNumberFormat="1" applyAlignment="1">
      <alignment horizontal="center"/>
    </xf>
    <xf numFmtId="0" fontId="32" fillId="0" borderId="0" xfId="0" applyFont="1" applyAlignment="1">
      <alignment horizontal="center"/>
    </xf>
    <xf numFmtId="0" fontId="1" fillId="3" borderId="33" xfId="0" applyFont="1" applyFill="1" applyBorder="1" applyAlignment="1">
      <alignment horizontal="center" vertical="center" wrapText="1"/>
    </xf>
    <xf numFmtId="0" fontId="34" fillId="3" borderId="42" xfId="0" applyFont="1" applyFill="1" applyBorder="1" applyAlignment="1">
      <alignment horizontal="center" vertical="center" wrapText="1"/>
    </xf>
    <xf numFmtId="0" fontId="34" fillId="3" borderId="43" xfId="0" applyFont="1" applyFill="1" applyBorder="1" applyAlignment="1">
      <alignment horizontal="center" vertical="center" wrapText="1"/>
    </xf>
    <xf numFmtId="1" fontId="5" fillId="9" borderId="5" xfId="0" applyNumberFormat="1" applyFont="1" applyFill="1" applyBorder="1" applyAlignment="1">
      <alignment horizontal="center" vertical="center"/>
    </xf>
    <xf numFmtId="3" fontId="6" fillId="9" borderId="12" xfId="0" applyNumberFormat="1" applyFont="1" applyFill="1" applyBorder="1" applyAlignment="1">
      <alignment horizontal="center" vertical="center"/>
    </xf>
    <xf numFmtId="0" fontId="34" fillId="3" borderId="37" xfId="0" applyFont="1" applyFill="1" applyBorder="1" applyAlignment="1">
      <alignment vertical="center" wrapText="1"/>
    </xf>
    <xf numFmtId="0" fontId="5" fillId="2" borderId="0" xfId="1" applyNumberFormat="1" applyFont="1" applyFill="1" applyAlignment="1">
      <alignment horizontal="center" vertical="center"/>
    </xf>
    <xf numFmtId="1" fontId="5" fillId="0" borderId="8" xfId="0" applyNumberFormat="1" applyFont="1" applyBorder="1" applyAlignment="1">
      <alignment vertical="center"/>
    </xf>
    <xf numFmtId="0" fontId="5" fillId="2" borderId="3" xfId="0" applyFont="1" applyFill="1" applyBorder="1" applyAlignment="1">
      <alignment horizontal="center" vertical="center"/>
    </xf>
    <xf numFmtId="0" fontId="5" fillId="5" borderId="3" xfId="0" applyFont="1" applyFill="1" applyBorder="1" applyAlignment="1">
      <alignment horizontal="center" vertical="center"/>
    </xf>
    <xf numFmtId="0" fontId="6" fillId="5" borderId="7" xfId="0" applyFont="1" applyFill="1" applyBorder="1" applyAlignment="1">
      <alignment horizontal="center" vertical="center"/>
    </xf>
    <xf numFmtId="3" fontId="5" fillId="2" borderId="0" xfId="0" quotePrefix="1" applyNumberFormat="1" applyFont="1" applyFill="1" applyAlignment="1">
      <alignment horizontal="center" vertical="center"/>
    </xf>
    <xf numFmtId="0" fontId="5" fillId="9" borderId="0" xfId="0" applyFont="1" applyFill="1" applyAlignment="1">
      <alignment horizontal="center" vertical="center"/>
    </xf>
    <xf numFmtId="1" fontId="5" fillId="2" borderId="0" xfId="1" applyNumberFormat="1" applyFont="1" applyFill="1" applyAlignment="1">
      <alignment horizontal="center" vertical="center"/>
    </xf>
    <xf numFmtId="3" fontId="6" fillId="5" borderId="8" xfId="0" quotePrefix="1" applyNumberFormat="1" applyFont="1" applyFill="1" applyBorder="1" applyAlignment="1">
      <alignment horizontal="center" vertical="center"/>
    </xf>
    <xf numFmtId="0" fontId="5" fillId="0" borderId="1" xfId="0" applyFont="1" applyBorder="1" applyAlignment="1">
      <alignment vertical="center" wrapText="1"/>
    </xf>
    <xf numFmtId="9" fontId="5" fillId="7" borderId="14" xfId="0" applyNumberFormat="1" applyFont="1" applyFill="1" applyBorder="1" applyAlignment="1">
      <alignment horizontal="center" vertical="center"/>
    </xf>
    <xf numFmtId="9" fontId="5" fillId="2" borderId="15" xfId="0" applyNumberFormat="1" applyFont="1" applyFill="1" applyBorder="1" applyAlignment="1">
      <alignment horizontal="center" vertical="center"/>
    </xf>
    <xf numFmtId="0" fontId="34" fillId="3" borderId="32" xfId="0" applyFont="1" applyFill="1" applyBorder="1" applyAlignment="1">
      <alignment horizontal="center" vertical="center" wrapText="1"/>
    </xf>
    <xf numFmtId="43" fontId="6" fillId="10" borderId="1" xfId="5" applyFont="1" applyFill="1" applyBorder="1" applyAlignment="1">
      <alignment horizontal="center" vertical="center"/>
    </xf>
    <xf numFmtId="9" fontId="5" fillId="0" borderId="5" xfId="1" applyFont="1" applyBorder="1" applyAlignment="1">
      <alignment horizontal="left" vertical="center"/>
    </xf>
    <xf numFmtId="165" fontId="5" fillId="0" borderId="0" xfId="1" applyNumberFormat="1" applyFont="1" applyAlignment="1">
      <alignment horizontal="left" vertical="center" wrapText="1"/>
    </xf>
    <xf numFmtId="43" fontId="6" fillId="2" borderId="4" xfId="5" applyFont="1" applyFill="1" applyBorder="1" applyAlignment="1">
      <alignment horizontal="center" vertical="center"/>
    </xf>
    <xf numFmtId="17" fontId="5" fillId="2" borderId="12" xfId="0" applyNumberFormat="1" applyFont="1" applyFill="1" applyBorder="1" applyAlignment="1">
      <alignment horizontal="center" vertical="center"/>
    </xf>
    <xf numFmtId="1" fontId="5" fillId="2" borderId="12" xfId="0" applyNumberFormat="1" applyFont="1" applyFill="1" applyBorder="1" applyAlignment="1">
      <alignment horizontal="center" vertical="center"/>
    </xf>
    <xf numFmtId="43" fontId="6" fillId="2" borderId="1" xfId="5" applyFont="1" applyFill="1" applyBorder="1" applyAlignment="1">
      <alignment horizontal="center" vertical="center"/>
    </xf>
    <xf numFmtId="4" fontId="3" fillId="0" borderId="0" xfId="0" applyNumberFormat="1" applyFont="1" applyAlignment="1">
      <alignment vertical="center"/>
    </xf>
    <xf numFmtId="4" fontId="3" fillId="0" borderId="0" xfId="0" applyNumberFormat="1" applyFont="1" applyAlignment="1">
      <alignment horizontal="center" vertical="center"/>
    </xf>
    <xf numFmtId="3" fontId="5" fillId="2" borderId="8" xfId="0" quotePrefix="1" applyNumberFormat="1" applyFont="1" applyFill="1" applyBorder="1" applyAlignment="1">
      <alignment horizontal="center" vertical="center"/>
    </xf>
    <xf numFmtId="0" fontId="5" fillId="2" borderId="8" xfId="0" applyFont="1" applyFill="1" applyBorder="1" applyAlignment="1">
      <alignment horizontal="center" vertical="center"/>
    </xf>
    <xf numFmtId="1" fontId="5" fillId="2" borderId="8" xfId="1" applyNumberFormat="1" applyFont="1" applyFill="1" applyBorder="1" applyAlignment="1">
      <alignment horizontal="center" vertical="center"/>
    </xf>
    <xf numFmtId="0" fontId="36" fillId="0" borderId="0" xfId="0" applyFont="1" applyAlignment="1">
      <alignment vertical="center"/>
    </xf>
    <xf numFmtId="1" fontId="6" fillId="2" borderId="8" xfId="0" quotePrefix="1" applyNumberFormat="1" applyFont="1" applyFill="1" applyBorder="1" applyAlignment="1">
      <alignment horizontal="center" vertical="center"/>
    </xf>
    <xf numFmtId="0" fontId="37" fillId="0" borderId="0" xfId="0" applyFont="1"/>
    <xf numFmtId="0" fontId="0" fillId="0" borderId="0" xfId="0" applyAlignment="1">
      <alignment horizontal="right"/>
    </xf>
    <xf numFmtId="1" fontId="3" fillId="2" borderId="8" xfId="0" applyNumberFormat="1" applyFont="1" applyFill="1" applyBorder="1" applyAlignment="1">
      <alignment horizontal="center" vertical="center" wrapText="1"/>
    </xf>
    <xf numFmtId="49" fontId="3" fillId="2" borderId="0" xfId="0" applyNumberFormat="1" applyFont="1" applyFill="1" applyAlignment="1">
      <alignment horizontal="center" vertical="center" wrapText="1"/>
    </xf>
    <xf numFmtId="0" fontId="5" fillId="2" borderId="0" xfId="0" quotePrefix="1" applyFont="1" applyFill="1" applyAlignment="1">
      <alignment horizontal="center" vertical="center"/>
    </xf>
    <xf numFmtId="167" fontId="5" fillId="2" borderId="0" xfId="0" quotePrefix="1" applyNumberFormat="1" applyFont="1" applyFill="1" applyAlignment="1">
      <alignment horizontal="center" vertical="center"/>
    </xf>
    <xf numFmtId="0" fontId="5" fillId="2" borderId="7" xfId="0" quotePrefix="1" applyFont="1" applyFill="1" applyBorder="1" applyAlignment="1">
      <alignment horizontal="center" vertical="center"/>
    </xf>
    <xf numFmtId="1" fontId="5" fillId="9" borderId="0" xfId="0" quotePrefix="1" applyNumberFormat="1" applyFont="1" applyFill="1" applyAlignment="1">
      <alignment horizontal="center" vertical="center"/>
    </xf>
    <xf numFmtId="167" fontId="5" fillId="2" borderId="0" xfId="0" applyNumberFormat="1" applyFont="1" applyFill="1" applyAlignment="1">
      <alignment horizontal="center" vertical="center"/>
    </xf>
    <xf numFmtId="0" fontId="5" fillId="2" borderId="0" xfId="1" applyNumberFormat="1" applyFont="1" applyFill="1" applyBorder="1" applyAlignment="1">
      <alignment horizontal="center" vertical="center"/>
    </xf>
    <xf numFmtId="49" fontId="5" fillId="2" borderId="0" xfId="0" applyNumberFormat="1" applyFont="1" applyFill="1" applyAlignment="1">
      <alignment horizontal="center" vertical="center"/>
    </xf>
    <xf numFmtId="3" fontId="5" fillId="7" borderId="0" xfId="0" applyNumberFormat="1" applyFont="1" applyFill="1" applyAlignment="1">
      <alignment horizontal="center" vertical="center"/>
    </xf>
    <xf numFmtId="3" fontId="5" fillId="7" borderId="1" xfId="0" applyNumberFormat="1" applyFont="1" applyFill="1" applyBorder="1" applyAlignment="1">
      <alignment horizontal="center" vertical="center"/>
    </xf>
    <xf numFmtId="0" fontId="5" fillId="7" borderId="1" xfId="0" applyFont="1" applyFill="1" applyBorder="1" applyAlignment="1">
      <alignment horizontal="center" vertical="center"/>
    </xf>
    <xf numFmtId="3" fontId="5" fillId="2" borderId="0" xfId="0" applyNumberFormat="1" applyFont="1" applyFill="1" applyAlignment="1">
      <alignment horizontal="center" vertical="center" wrapText="1"/>
    </xf>
    <xf numFmtId="10" fontId="5" fillId="2" borderId="0" xfId="0" applyNumberFormat="1" applyFont="1" applyFill="1" applyAlignment="1">
      <alignment horizontal="center" vertical="center"/>
    </xf>
    <xf numFmtId="14" fontId="5" fillId="7" borderId="6" xfId="0" applyNumberFormat="1" applyFont="1" applyFill="1" applyBorder="1" applyAlignment="1">
      <alignment horizontal="center" vertical="center"/>
    </xf>
    <xf numFmtId="14" fontId="5" fillId="7" borderId="5" xfId="0" applyNumberFormat="1" applyFont="1" applyFill="1" applyBorder="1" applyAlignment="1">
      <alignment horizontal="center" vertical="center"/>
    </xf>
    <xf numFmtId="3" fontId="6" fillId="2" borderId="6" xfId="0" applyNumberFormat="1" applyFont="1" applyFill="1" applyBorder="1" applyAlignment="1">
      <alignment horizontal="center" vertical="center"/>
    </xf>
    <xf numFmtId="3" fontId="6" fillId="2" borderId="0" xfId="0" applyNumberFormat="1" applyFont="1" applyFill="1" applyAlignment="1">
      <alignment horizontal="center" vertical="center"/>
    </xf>
    <xf numFmtId="1" fontId="5" fillId="2" borderId="3" xfId="0" applyNumberFormat="1" applyFont="1" applyFill="1" applyBorder="1" applyAlignment="1">
      <alignment horizontal="center" vertical="center"/>
    </xf>
    <xf numFmtId="0" fontId="6" fillId="2" borderId="2" xfId="0" applyFont="1" applyFill="1" applyBorder="1" applyAlignment="1">
      <alignment horizontal="center" vertical="center"/>
    </xf>
    <xf numFmtId="0" fontId="6" fillId="2" borderId="10" xfId="0" applyFont="1" applyFill="1" applyBorder="1" applyAlignment="1">
      <alignment horizontal="center" vertical="center"/>
    </xf>
    <xf numFmtId="9" fontId="5" fillId="2" borderId="8" xfId="0" applyNumberFormat="1" applyFont="1" applyFill="1" applyBorder="1" applyAlignment="1">
      <alignment horizontal="center" vertical="center"/>
    </xf>
    <xf numFmtId="0" fontId="2" fillId="3" borderId="40" xfId="0" applyFont="1" applyFill="1" applyBorder="1" applyAlignment="1">
      <alignment horizontal="center" vertical="center" wrapText="1"/>
    </xf>
    <xf numFmtId="3" fontId="6" fillId="2" borderId="1" xfId="0" quotePrefix="1"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1" fontId="5" fillId="2" borderId="1" xfId="1" applyNumberFormat="1" applyFont="1" applyFill="1" applyBorder="1" applyAlignment="1">
      <alignment horizontal="center" vertical="center"/>
    </xf>
    <xf numFmtId="1" fontId="5" fillId="2" borderId="0" xfId="1" applyNumberFormat="1" applyFont="1" applyFill="1" applyBorder="1" applyAlignment="1">
      <alignment horizontal="center" vertical="center"/>
    </xf>
    <xf numFmtId="167" fontId="5" fillId="2" borderId="4" xfId="0" applyNumberFormat="1" applyFont="1" applyFill="1" applyBorder="1" applyAlignment="1">
      <alignment horizontal="center" vertical="center"/>
    </xf>
    <xf numFmtId="167" fontId="5" fillId="2" borderId="3" xfId="0" applyNumberFormat="1" applyFont="1" applyFill="1" applyBorder="1" applyAlignment="1">
      <alignment horizontal="center" vertical="center"/>
    </xf>
    <xf numFmtId="0" fontId="32" fillId="0" borderId="0" xfId="0" applyFont="1" applyAlignment="1">
      <alignment horizontal="left" vertical="center" wrapText="1"/>
    </xf>
    <xf numFmtId="0" fontId="1" fillId="3" borderId="1"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8"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3" fontId="5" fillId="2" borderId="1"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167" fontId="5" fillId="2" borderId="1" xfId="0" applyNumberFormat="1" applyFont="1" applyFill="1" applyBorder="1" applyAlignment="1">
      <alignment horizontal="center" vertical="center"/>
    </xf>
    <xf numFmtId="167" fontId="5" fillId="2" borderId="0" xfId="0" applyNumberFormat="1" applyFont="1" applyFill="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1" fontId="5" fillId="2" borderId="0" xfId="1" applyNumberFormat="1" applyFont="1" applyFill="1" applyAlignment="1">
      <alignment horizontal="center" vertical="center"/>
    </xf>
    <xf numFmtId="0" fontId="1" fillId="3" borderId="17"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5" fillId="0" borderId="0" xfId="0" applyFont="1" applyAlignment="1">
      <alignment horizontal="left" vertical="center" wrapText="1"/>
    </xf>
    <xf numFmtId="0" fontId="1" fillId="3" borderId="31" xfId="0" applyFont="1" applyFill="1" applyBorder="1" applyAlignment="1">
      <alignment horizontal="center" vertical="center" wrapText="1"/>
    </xf>
    <xf numFmtId="0" fontId="34" fillId="3" borderId="40" xfId="0" applyFont="1" applyFill="1" applyBorder="1" applyAlignment="1">
      <alignment horizontal="center" vertical="center" wrapText="1"/>
    </xf>
    <xf numFmtId="0" fontId="34" fillId="3" borderId="44" xfId="0" applyFont="1" applyFill="1" applyBorder="1" applyAlignment="1">
      <alignment horizontal="center" vertical="center" wrapText="1"/>
    </xf>
    <xf numFmtId="0" fontId="2" fillId="3" borderId="5" xfId="0" applyFont="1" applyFill="1" applyBorder="1" applyAlignment="1">
      <alignment horizontal="left" vertical="center"/>
    </xf>
    <xf numFmtId="0" fontId="2" fillId="3" borderId="0" xfId="0" applyFont="1" applyFill="1" applyAlignment="1">
      <alignment horizontal="center" vertical="center" wrapText="1"/>
    </xf>
    <xf numFmtId="0" fontId="34" fillId="3" borderId="0" xfId="0" applyFont="1" applyFill="1" applyAlignment="1">
      <alignment horizontal="center" vertical="center" wrapText="1"/>
    </xf>
    <xf numFmtId="0" fontId="34" fillId="3" borderId="8" xfId="0" applyFont="1" applyFill="1" applyBorder="1" applyAlignment="1">
      <alignment horizontal="center" vertical="center" wrapText="1"/>
    </xf>
    <xf numFmtId="0" fontId="15" fillId="0" borderId="0" xfId="0" applyFont="1" applyAlignment="1">
      <alignment horizontal="left" vertical="center" wrapText="1"/>
    </xf>
    <xf numFmtId="0" fontId="33" fillId="0" borderId="0" xfId="0" applyFont="1" applyAlignment="1">
      <alignment horizontal="left" vertical="center" wrapText="1"/>
    </xf>
    <xf numFmtId="0" fontId="32" fillId="0" borderId="0" xfId="0" applyFont="1" applyAlignment="1">
      <alignment horizontal="left" wrapText="1"/>
    </xf>
    <xf numFmtId="0" fontId="1" fillId="3" borderId="30"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39" xfId="0" applyFont="1" applyFill="1" applyBorder="1" applyAlignment="1">
      <alignment horizontal="center" vertical="center" wrapText="1"/>
    </xf>
    <xf numFmtId="3" fontId="6" fillId="5" borderId="9" xfId="0" applyNumberFormat="1" applyFont="1" applyFill="1" applyBorder="1" applyAlignment="1">
      <alignment horizontal="center" vertical="center"/>
    </xf>
    <xf numFmtId="3" fontId="6" fillId="5" borderId="2" xfId="0" applyNumberFormat="1" applyFont="1" applyFill="1" applyBorder="1" applyAlignment="1">
      <alignment horizontal="center" vertical="center"/>
    </xf>
    <xf numFmtId="3" fontId="6" fillId="5" borderId="10" xfId="0" applyNumberFormat="1" applyFont="1" applyFill="1" applyBorder="1" applyAlignment="1">
      <alignment horizontal="center" vertical="center"/>
    </xf>
    <xf numFmtId="0" fontId="1" fillId="3" borderId="33" xfId="0" applyFont="1" applyFill="1" applyBorder="1" applyAlignment="1">
      <alignment horizontal="center" vertical="center" wrapText="1"/>
    </xf>
    <xf numFmtId="0" fontId="1" fillId="3" borderId="40" xfId="0" applyFont="1" applyFill="1" applyBorder="1" applyAlignment="1">
      <alignment horizontal="center" vertical="center" wrapText="1"/>
    </xf>
    <xf numFmtId="0" fontId="34" fillId="3" borderId="37" xfId="0" applyFont="1" applyFill="1" applyBorder="1" applyAlignment="1">
      <alignment horizontal="center" vertical="center" wrapText="1"/>
    </xf>
    <xf numFmtId="0" fontId="34" fillId="3" borderId="39" xfId="0" applyFont="1" applyFill="1" applyBorder="1" applyAlignment="1">
      <alignment horizontal="center" vertical="center" wrapText="1"/>
    </xf>
    <xf numFmtId="0" fontId="34" fillId="3" borderId="11" xfId="0" applyFont="1" applyFill="1" applyBorder="1" applyAlignment="1">
      <alignment horizontal="center" vertical="center" wrapText="1"/>
    </xf>
    <xf numFmtId="0" fontId="34" fillId="3" borderId="33" xfId="0" applyFont="1" applyFill="1" applyBorder="1" applyAlignment="1">
      <alignment horizontal="center" vertical="center" wrapText="1"/>
    </xf>
    <xf numFmtId="16" fontId="5" fillId="2" borderId="3" xfId="0" applyNumberFormat="1" applyFont="1" applyFill="1" applyBorder="1" applyAlignment="1">
      <alignment horizontal="center"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8" xfId="0" applyFont="1" applyFill="1" applyBorder="1" applyAlignment="1">
      <alignment horizontal="center" vertical="center" wrapText="1"/>
    </xf>
    <xf numFmtId="0" fontId="2" fillId="6" borderId="0" xfId="0" applyFont="1" applyFill="1" applyAlignment="1">
      <alignment horizontal="center" vertical="center"/>
    </xf>
    <xf numFmtId="0" fontId="2" fillId="6" borderId="8"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12"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36" xfId="0" applyFont="1" applyFill="1" applyBorder="1" applyAlignment="1">
      <alignment horizontal="center" vertical="center"/>
    </xf>
  </cellXfs>
  <cellStyles count="10">
    <cellStyle name="Comma" xfId="5" builtinId="3"/>
    <cellStyle name="Comma 2" xfId="4" xr:uid="{9CB8CF82-1CAE-4707-A8BD-CE425B1E7BA0}"/>
    <cellStyle name="Comma 3" xfId="6" xr:uid="{4F863304-5F40-4C46-A33D-6783A3E603BC}"/>
    <cellStyle name="Comma 4" xfId="9" xr:uid="{01B7D155-F25B-4C07-A2EC-B31F145FEDA1}"/>
    <cellStyle name="Normal" xfId="0" builtinId="0"/>
    <cellStyle name="Normal 2" xfId="3" xr:uid="{8BE77E32-B4AD-489F-AFFE-C3C8686290EE}"/>
    <cellStyle name="Normal 2 2" xfId="7" xr:uid="{2D40603A-9BDA-4FC8-B271-E2D1005D2992}"/>
    <cellStyle name="Normal 4" xfId="2" xr:uid="{A04E39F8-5EB6-4D49-9233-37F6B2A8DF06}"/>
    <cellStyle name="Percent" xfId="1" builtinId="5"/>
    <cellStyle name="Table" xfId="8" xr:uid="{46FB769E-B662-4D54-8B7C-CEB24F508174}"/>
  </cellStyles>
  <dxfs count="0"/>
  <tableStyles count="1" defaultTableStyle="TableStyleMedium2" defaultPivotStyle="PivotStyleLight16">
    <tableStyle name="Invisible" pivot="0" table="0" count="0" xr9:uid="{0287E9EB-4C0C-4EFB-BEFA-7FAB2F27998C}"/>
  </tableStyles>
  <colors>
    <mruColors>
      <color rgb="FF132547"/>
      <color rgb="FF76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81277814639199E-2"/>
          <c:y val="2.0428572793070057E-2"/>
          <c:w val="0.96813692778359972"/>
          <c:h val="0.85079853185930088"/>
        </c:manualLayout>
      </c:layout>
      <c:barChart>
        <c:barDir val="col"/>
        <c:grouping val="stacked"/>
        <c:varyColors val="0"/>
        <c:ser>
          <c:idx val="0"/>
          <c:order val="0"/>
          <c:tx>
            <c:strRef>
              <c:f>'Mature Portfolio Financials'!$L$92</c:f>
              <c:strCache>
                <c:ptCount val="1"/>
                <c:pt idx="0">
                  <c:v>Operating</c:v>
                </c:pt>
              </c:strCache>
            </c:strRef>
          </c:tx>
          <c:spPr>
            <a:solidFill>
              <a:srgbClr val="13254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baseline="0">
                    <a:solidFill>
                      <a:schemeClr val="bg1"/>
                    </a:solidFill>
                    <a:latin typeface="Heebo" pitchFamily="2" charset="-79"/>
                    <a:ea typeface="+mn-ea"/>
                    <a:cs typeface="Heebo" pitchFamily="2" charset="-79"/>
                  </a:defRPr>
                </a:pPr>
                <a:endParaRPr lang="en-IL"/>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'Mature Portfolio Financials'!$M$91:$P$91</c:f>
              <c:strCache>
                <c:ptCount val="4"/>
                <c:pt idx="0">
                  <c:v>2024</c:v>
                </c:pt>
                <c:pt idx="1">
                  <c:v>2025E</c:v>
                </c:pt>
                <c:pt idx="2">
                  <c:v>2026E</c:v>
                </c:pt>
                <c:pt idx="3">
                  <c:v>2027E</c:v>
                </c:pt>
              </c:strCache>
            </c:strRef>
          </c:cat>
          <c:val>
            <c:numRef>
              <c:f>'Mature Portfolio Financials'!$M$92:$P$92</c:f>
              <c:numCache>
                <c:formatCode>#,##0</c:formatCode>
                <c:ptCount val="4"/>
                <c:pt idx="0">
                  <c:v>3025</c:v>
                </c:pt>
                <c:pt idx="1">
                  <c:v>3024.1428571428569</c:v>
                </c:pt>
                <c:pt idx="2">
                  <c:v>3024.1428571428569</c:v>
                </c:pt>
                <c:pt idx="3">
                  <c:v>3024.1428571428569</c:v>
                </c:pt>
              </c:numCache>
            </c:numRef>
          </c:val>
          <c:extLst>
            <c:ext xmlns:c16="http://schemas.microsoft.com/office/drawing/2014/chart" uri="{C3380CC4-5D6E-409C-BE32-E72D297353CC}">
              <c16:uniqueId val="{00000000-0734-4E34-A841-0200D04EE2F1}"/>
            </c:ext>
          </c:extLst>
        </c:ser>
        <c:ser>
          <c:idx val="1"/>
          <c:order val="1"/>
          <c:tx>
            <c:strRef>
              <c:f>'Mature Portfolio Financials'!$L$93</c:f>
              <c:strCache>
                <c:ptCount val="1"/>
                <c:pt idx="0">
                  <c:v>Under construction</c:v>
                </c:pt>
              </c:strCache>
            </c:strRef>
          </c:tx>
          <c:spPr>
            <a:solidFill>
              <a:schemeClr val="accent5">
                <a:lumMod val="75000"/>
              </a:schemeClr>
            </a:solidFill>
            <a:ln>
              <a:noFill/>
            </a:ln>
            <a:effectLst/>
          </c:spPr>
          <c:invertIfNegative val="0"/>
          <c:dLbls>
            <c:dLbl>
              <c:idx val="1"/>
              <c:layout>
                <c:manualLayout>
                  <c:x val="-3.9073128744148752E-3"/>
                  <c:y val="-3.215989276762472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AE-4C7B-80DA-BDCF14BDC26F}"/>
                </c:ext>
              </c:extLst>
            </c:dLbl>
            <c:dLbl>
              <c:idx val="2"/>
              <c:layout>
                <c:manualLayout>
                  <c:x val="-2.091145111886631E-3"/>
                  <c:y val="6.9366079141704564E-3"/>
                </c:manualLayout>
              </c:layout>
              <c:spPr>
                <a:noFill/>
                <a:ln>
                  <a:noFill/>
                </a:ln>
                <a:effectLst/>
              </c:spPr>
              <c:txPr>
                <a:bodyPr rot="0" spcFirstLastPara="1" vertOverflow="ellipsis" vert="horz" wrap="square" lIns="38100" tIns="19050" rIns="38100" bIns="19050" anchor="ctr" anchorCtr="1">
                  <a:noAutofit/>
                </a:bodyPr>
                <a:lstStyle/>
                <a:p>
                  <a:pPr>
                    <a:defRPr sz="1400" b="0" i="0" u="none" strike="noStrike" baseline="0">
                      <a:solidFill>
                        <a:schemeClr val="bg1"/>
                      </a:solidFill>
                      <a:latin typeface="+mn-lt"/>
                      <a:ea typeface="+mn-ea"/>
                      <a:cs typeface="+mn-cs"/>
                    </a:defRPr>
                  </a:pPr>
                  <a:endParaRPr lang="en-IL"/>
                </a:p>
              </c:txPr>
              <c:dLblPos val="ctr"/>
              <c:showLegendKey val="0"/>
              <c:showVal val="1"/>
              <c:showCatName val="0"/>
              <c:showSerName val="0"/>
              <c:showPercent val="0"/>
              <c:showBubbleSize val="0"/>
              <c:extLst>
                <c:ext xmlns:c15="http://schemas.microsoft.com/office/drawing/2012/chart" uri="{CE6537A1-D6FC-4f65-9D91-7224C49458BB}">
                  <c15:layout>
                    <c:manualLayout>
                      <c:w val="5.2462061659598651E-2"/>
                      <c:h val="0.10713638405460246"/>
                    </c:manualLayout>
                  </c15:layout>
                </c:ext>
                <c:ext xmlns:c16="http://schemas.microsoft.com/office/drawing/2014/chart" uri="{C3380CC4-5D6E-409C-BE32-E72D297353CC}">
                  <c16:uniqueId val="{00000000-4CEC-4E06-AA3F-2BF01ECA72FB}"/>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baseline="0">
                    <a:solidFill>
                      <a:schemeClr val="bg1"/>
                    </a:solidFill>
                    <a:latin typeface="+mn-lt"/>
                    <a:ea typeface="+mn-ea"/>
                    <a:cs typeface="+mn-cs"/>
                  </a:defRPr>
                </a:pPr>
                <a:endParaRPr lang="en-IL"/>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'Mature Portfolio Financials'!$M$91:$P$91</c:f>
              <c:strCache>
                <c:ptCount val="4"/>
                <c:pt idx="0">
                  <c:v>2024</c:v>
                </c:pt>
                <c:pt idx="1">
                  <c:v>2025E</c:v>
                </c:pt>
                <c:pt idx="2">
                  <c:v>2026E</c:v>
                </c:pt>
                <c:pt idx="3">
                  <c:v>2027E</c:v>
                </c:pt>
              </c:strCache>
            </c:strRef>
          </c:cat>
          <c:val>
            <c:numRef>
              <c:f>'Mature Portfolio Financials'!$M$93:$P$93</c:f>
              <c:numCache>
                <c:formatCode>#,##0</c:formatCode>
                <c:ptCount val="4"/>
                <c:pt idx="0">
                  <c:v>0</c:v>
                </c:pt>
                <c:pt idx="1">
                  <c:v>891.71428571428578</c:v>
                </c:pt>
                <c:pt idx="2">
                  <c:v>1837.1428571428573</c:v>
                </c:pt>
                <c:pt idx="3">
                  <c:v>1837.1428571428573</c:v>
                </c:pt>
              </c:numCache>
            </c:numRef>
          </c:val>
          <c:extLst>
            <c:ext xmlns:c16="http://schemas.microsoft.com/office/drawing/2014/chart" uri="{C3380CC4-5D6E-409C-BE32-E72D297353CC}">
              <c16:uniqueId val="{00000001-0734-4E34-A841-0200D04EE2F1}"/>
            </c:ext>
          </c:extLst>
        </c:ser>
        <c:ser>
          <c:idx val="2"/>
          <c:order val="2"/>
          <c:tx>
            <c:strRef>
              <c:f>'Mature Portfolio Financials'!$L$94</c:f>
              <c:strCache>
                <c:ptCount val="1"/>
                <c:pt idx="0">
                  <c:v>Pre construction</c:v>
                </c:pt>
              </c:strCache>
            </c:strRef>
          </c:tx>
          <c:spPr>
            <a:solidFill>
              <a:srgbClr val="00B050"/>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E2AE-4C7B-80DA-BDCF14BDC26F}"/>
                </c:ext>
              </c:extLst>
            </c:dLbl>
            <c:dLbl>
              <c:idx val="2"/>
              <c:layout>
                <c:manualLayout>
                  <c:x val="-2.3421164544561624E-3"/>
                  <c:y val="-7.6939870617840026E-3"/>
                </c:manualLayout>
              </c:layout>
              <c:spPr>
                <a:noFill/>
                <a:ln>
                  <a:noFill/>
                </a:ln>
                <a:effectLst/>
              </c:spPr>
              <c:txPr>
                <a:bodyPr rot="0" spcFirstLastPara="1" vertOverflow="ellipsis" vert="horz" wrap="square" lIns="38100" tIns="19050" rIns="38100" bIns="19050" anchor="ctr" anchorCtr="1">
                  <a:spAutoFit/>
                </a:bodyPr>
                <a:lstStyle/>
                <a:p>
                  <a:pPr>
                    <a:defRPr sz="1400" b="0" i="0" u="none" strike="noStrike" baseline="0">
                      <a:solidFill>
                        <a:sysClr val="windowText" lastClr="000000"/>
                      </a:solidFill>
                      <a:latin typeface="Heebo" pitchFamily="2" charset="-79"/>
                      <a:ea typeface="+mn-ea"/>
                      <a:cs typeface="Heebo" pitchFamily="2" charset="-79"/>
                    </a:defRPr>
                  </a:pPr>
                  <a:endParaRPr lang="en-IL"/>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EC-4E06-AA3F-2BF01ECA72FB}"/>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baseline="0">
                    <a:solidFill>
                      <a:schemeClr val="bg1"/>
                    </a:solidFill>
                    <a:latin typeface="Heebo" pitchFamily="2" charset="-79"/>
                    <a:ea typeface="+mn-ea"/>
                    <a:cs typeface="Heebo" pitchFamily="2" charset="-79"/>
                  </a:defRPr>
                </a:pPr>
                <a:endParaRPr lang="en-IL"/>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'Mature Portfolio Financials'!$M$91:$P$91</c:f>
              <c:strCache>
                <c:ptCount val="4"/>
                <c:pt idx="0">
                  <c:v>2024</c:v>
                </c:pt>
                <c:pt idx="1">
                  <c:v>2025E</c:v>
                </c:pt>
                <c:pt idx="2">
                  <c:v>2026E</c:v>
                </c:pt>
                <c:pt idx="3">
                  <c:v>2027E</c:v>
                </c:pt>
              </c:strCache>
            </c:strRef>
          </c:cat>
          <c:val>
            <c:numRef>
              <c:f>'Mature Portfolio Financials'!$M$94:$P$94</c:f>
              <c:numCache>
                <c:formatCode>#,##0</c:formatCode>
                <c:ptCount val="4"/>
                <c:pt idx="0">
                  <c:v>0</c:v>
                </c:pt>
                <c:pt idx="1">
                  <c:v>0</c:v>
                </c:pt>
                <c:pt idx="2">
                  <c:v>25.714285714285715</c:v>
                </c:pt>
                <c:pt idx="3">
                  <c:v>3513.2857142857147</c:v>
                </c:pt>
              </c:numCache>
            </c:numRef>
          </c:val>
          <c:extLst>
            <c:ext xmlns:c16="http://schemas.microsoft.com/office/drawing/2014/chart" uri="{C3380CC4-5D6E-409C-BE32-E72D297353CC}">
              <c16:uniqueId val="{00000002-0734-4E34-A841-0200D04EE2F1}"/>
            </c:ext>
          </c:extLst>
        </c:ser>
        <c:ser>
          <c:idx val="3"/>
          <c:order val="3"/>
          <c:tx>
            <c:strRef>
              <c:f>'Mature Portfolio Financials'!$L$95</c:f>
              <c:strCache>
                <c:ptCount val="1"/>
                <c:pt idx="0">
                  <c:v>Total</c:v>
                </c:pt>
              </c:strCache>
            </c:strRef>
          </c:tx>
          <c:spPr>
            <a:noFill/>
            <a:ln>
              <a:noFill/>
            </a:ln>
            <a:effectLst/>
          </c:spPr>
          <c:invertIfNegative val="0"/>
          <c:dLbls>
            <c:dLbl>
              <c:idx val="1"/>
              <c:layout>
                <c:manualLayout>
                  <c:x val="1.4234636120108945E-3"/>
                  <c:y val="9.360938997683694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AE-4C7B-80DA-BDCF14BDC26F}"/>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baseline="0">
                    <a:solidFill>
                      <a:schemeClr val="tx1">
                        <a:lumMod val="65000"/>
                        <a:lumOff val="35000"/>
                      </a:schemeClr>
                    </a:solidFill>
                    <a:latin typeface="Heebo" pitchFamily="2" charset="-79"/>
                    <a:ea typeface="+mn-ea"/>
                    <a:cs typeface="Heebo" pitchFamily="2" charset="-79"/>
                  </a:defRPr>
                </a:pPr>
                <a:endParaRPr lang="en-IL"/>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'Mature Portfolio Financials'!$M$91:$P$91</c:f>
              <c:strCache>
                <c:ptCount val="4"/>
                <c:pt idx="0">
                  <c:v>2024</c:v>
                </c:pt>
                <c:pt idx="1">
                  <c:v>2025E</c:v>
                </c:pt>
                <c:pt idx="2">
                  <c:v>2026E</c:v>
                </c:pt>
                <c:pt idx="3">
                  <c:v>2027E</c:v>
                </c:pt>
              </c:strCache>
            </c:strRef>
          </c:cat>
          <c:val>
            <c:numRef>
              <c:f>'Mature Portfolio Financials'!$M$95:$P$95</c:f>
              <c:numCache>
                <c:formatCode>#,##0</c:formatCode>
                <c:ptCount val="4"/>
                <c:pt idx="0">
                  <c:v>3025</c:v>
                </c:pt>
                <c:pt idx="1">
                  <c:v>3916</c:v>
                </c:pt>
                <c:pt idx="2">
                  <c:v>4886</c:v>
                </c:pt>
                <c:pt idx="3">
                  <c:v>8375</c:v>
                </c:pt>
              </c:numCache>
            </c:numRef>
          </c:val>
          <c:extLst>
            <c:ext xmlns:c16="http://schemas.microsoft.com/office/drawing/2014/chart" uri="{C3380CC4-5D6E-409C-BE32-E72D297353CC}">
              <c16:uniqueId val="{00000006-0734-4E34-A841-0200D04EE2F1}"/>
            </c:ext>
          </c:extLst>
        </c:ser>
        <c:dLbls>
          <c:showLegendKey val="0"/>
          <c:showVal val="1"/>
          <c:showCatName val="0"/>
          <c:showSerName val="0"/>
          <c:showPercent val="0"/>
          <c:showBubbleSize val="0"/>
        </c:dLbls>
        <c:gapWidth val="50"/>
        <c:overlap val="100"/>
        <c:axId val="1512615247"/>
        <c:axId val="1512616911"/>
      </c:barChart>
      <c:catAx>
        <c:axId val="15126152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baseline="0">
                <a:solidFill>
                  <a:schemeClr val="tx1">
                    <a:lumMod val="65000"/>
                    <a:lumOff val="35000"/>
                  </a:schemeClr>
                </a:solidFill>
                <a:latin typeface="Heebo" pitchFamily="2" charset="-79"/>
                <a:ea typeface="+mn-ea"/>
                <a:cs typeface="Heebo" pitchFamily="2" charset="-79"/>
              </a:defRPr>
            </a:pPr>
            <a:endParaRPr lang="en-IL"/>
          </a:p>
        </c:txPr>
        <c:crossAx val="1512616911"/>
        <c:crosses val="autoZero"/>
        <c:auto val="1"/>
        <c:lblAlgn val="ctr"/>
        <c:lblOffset val="100"/>
        <c:noMultiLvlLbl val="0"/>
      </c:catAx>
      <c:valAx>
        <c:axId val="1512616911"/>
        <c:scaling>
          <c:orientation val="minMax"/>
          <c:max val="9000"/>
          <c:min val="0"/>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IL"/>
          </a:p>
        </c:txPr>
        <c:crossAx val="1512615247"/>
        <c:crosses val="autoZero"/>
        <c:crossBetween val="between"/>
      </c:valAx>
      <c:spPr>
        <a:noFill/>
        <a:ln>
          <a:noFill/>
        </a:ln>
        <a:effectLst/>
      </c:spPr>
    </c:plotArea>
    <c:legend>
      <c:legendPos val="t"/>
      <c:legendEntry>
        <c:idx val="3"/>
        <c:delete val="1"/>
      </c:legendEntry>
      <c:layout>
        <c:manualLayout>
          <c:xMode val="edge"/>
          <c:yMode val="edge"/>
          <c:x val="7.0782497398117927E-2"/>
          <c:y val="2.7385688914433361E-2"/>
          <c:w val="0.55015494852323099"/>
          <c:h val="6.3436868907859364E-2"/>
        </c:manualLayout>
      </c:layout>
      <c:overlay val="0"/>
      <c:spPr>
        <a:noFill/>
        <a:ln>
          <a:noFill/>
        </a:ln>
        <a:effectLst/>
      </c:spPr>
      <c:txPr>
        <a:bodyPr rot="0" spcFirstLastPara="1" vertOverflow="ellipsis" vert="horz" wrap="square" anchor="ctr" anchorCtr="1"/>
        <a:lstStyle/>
        <a:p>
          <a:pPr>
            <a:defRPr sz="1400" b="0" i="0" u="none" strike="noStrike" baseline="0">
              <a:solidFill>
                <a:schemeClr val="tx1">
                  <a:lumMod val="65000"/>
                  <a:lumOff val="35000"/>
                </a:schemeClr>
              </a:solidFill>
              <a:latin typeface="Heebo" pitchFamily="2" charset="-79"/>
              <a:ea typeface="+mn-ea"/>
              <a:cs typeface="Heebo" pitchFamily="2" charset="-79"/>
            </a:defRPr>
          </a:pPr>
          <a:endParaRPr lang="en-I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I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76199</xdr:colOff>
      <xdr:row>4</xdr:row>
      <xdr:rowOff>47625</xdr:rowOff>
    </xdr:from>
    <xdr:to>
      <xdr:col>18</xdr:col>
      <xdr:colOff>419100</xdr:colOff>
      <xdr:row>28</xdr:row>
      <xdr:rowOff>142875</xdr:rowOff>
    </xdr:to>
    <xdr:pic>
      <xdr:nvPicPr>
        <xdr:cNvPr id="2" name="Picture 1">
          <a:extLst>
            <a:ext uri="{FF2B5EF4-FFF2-40B4-BE49-F238E27FC236}">
              <a16:creationId xmlns:a16="http://schemas.microsoft.com/office/drawing/2014/main" id="{938E49C0-7FEB-0146-940C-82E41298940B}"/>
            </a:ext>
          </a:extLst>
        </xdr:cNvPr>
        <xdr:cNvPicPr>
          <a:picLocks noChangeAspect="1"/>
        </xdr:cNvPicPr>
      </xdr:nvPicPr>
      <xdr:blipFill>
        <a:blip xmlns:r="http://schemas.openxmlformats.org/officeDocument/2006/relationships" r:embed="rId1"/>
        <a:stretch>
          <a:fillRect/>
        </a:stretch>
      </xdr:blipFill>
      <xdr:spPr>
        <a:xfrm>
          <a:off x="295274" y="962025"/>
          <a:ext cx="9896476" cy="466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9632</xdr:colOff>
      <xdr:row>87</xdr:row>
      <xdr:rowOff>230414</xdr:rowOff>
    </xdr:from>
    <xdr:to>
      <xdr:col>8</xdr:col>
      <xdr:colOff>936625</xdr:colOff>
      <xdr:row>100</xdr:row>
      <xdr:rowOff>238125</xdr:rowOff>
    </xdr:to>
    <xdr:graphicFrame macro="">
      <xdr:nvGraphicFramePr>
        <xdr:cNvPr id="2" name="Chart 1">
          <a:extLst>
            <a:ext uri="{FF2B5EF4-FFF2-40B4-BE49-F238E27FC236}">
              <a16:creationId xmlns:a16="http://schemas.microsoft.com/office/drawing/2014/main" id="{64E4E0F1-66FC-54CD-31F2-C853FD7D1A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19050</xdr:rowOff>
    </xdr:from>
    <xdr:to>
      <xdr:col>21</xdr:col>
      <xdr:colOff>0</xdr:colOff>
      <xdr:row>37</xdr:row>
      <xdr:rowOff>152400</xdr:rowOff>
    </xdr:to>
    <xdr:pic>
      <xdr:nvPicPr>
        <xdr:cNvPr id="4" name="Picture 3">
          <a:extLst>
            <a:ext uri="{FF2B5EF4-FFF2-40B4-BE49-F238E27FC236}">
              <a16:creationId xmlns:a16="http://schemas.microsoft.com/office/drawing/2014/main" id="{D29C7BB3-EC5F-AFE5-07D8-A25ADEEBFF49}"/>
            </a:ext>
          </a:extLst>
        </xdr:cNvPr>
        <xdr:cNvPicPr>
          <a:picLocks noChangeAspect="1"/>
        </xdr:cNvPicPr>
      </xdr:nvPicPr>
      <xdr:blipFill>
        <a:blip xmlns:r="http://schemas.openxmlformats.org/officeDocument/2006/relationships" r:embed="rId1"/>
        <a:stretch>
          <a:fillRect/>
        </a:stretch>
      </xdr:blipFill>
      <xdr:spPr>
        <a:xfrm>
          <a:off x="76200" y="19050"/>
          <a:ext cx="10896600" cy="71818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Tom Vaknin" id="{4B3A4363-D30E-4EEF-BDC9-4E31D6689FD1}" userId="tomv@enlightenergy.co.il" providerId="PeoplePicker"/>
  <person displayName="Dan Politi" id="{FE9214A3-3DBB-4037-ADDF-FFF8B0A90909}" userId="S::danp@enlightenergy.co.il::ef0649e9-4ffb-40dd-9b43-c9229853bbd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 dT="2023-03-08T19:04:12.88" personId="{FE9214A3-3DBB-4037-ADDF-FFF8B0A90909}" id="{AA89DAB6-E858-4FEF-BD2E-A8646A289475}">
    <text>@Tom Vaknin לעדכן מספרים לאור השינויים</text>
    <mentions>
      <mention mentionpersonId="{4B3A4363-D30E-4EEF-BDC9-4E31D6689FD1}" mentionId="{73BF8A73-B1C1-4FC4-9E86-AA2C7D8A2BD2}" startIndex="0" length="11"/>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77D05-3159-478C-A1FA-E5E8E50C8BBE}">
  <sheetPr codeName="Sheet1"/>
  <dimension ref="A1:A10"/>
  <sheetViews>
    <sheetView tabSelected="1" zoomScale="55" zoomScaleNormal="55" workbookViewId="0"/>
  </sheetViews>
  <sheetFormatPr defaultColWidth="0" defaultRowHeight="14.5" zeroHeight="1" x14ac:dyDescent="0.35"/>
  <cols>
    <col min="1" max="1" width="178.81640625" customWidth="1"/>
    <col min="2" max="13" width="8.7265625" hidden="1" customWidth="1"/>
    <col min="14" max="16383" width="8.7265625" hidden="1"/>
    <col min="16384" max="16384" width="8.7265625" hidden="1" customWidth="1"/>
  </cols>
  <sheetData>
    <row r="1" spans="1:1" ht="31.5" customHeight="1" x14ac:dyDescent="0.35">
      <c r="A1" s="64" t="s">
        <v>0</v>
      </c>
    </row>
    <row r="2" spans="1:1" ht="165.65" customHeight="1" x14ac:dyDescent="0.35">
      <c r="A2" s="66" t="s">
        <v>1</v>
      </c>
    </row>
    <row r="3" spans="1:1" ht="337" customHeight="1" x14ac:dyDescent="0.35">
      <c r="A3" s="66" t="s">
        <v>2</v>
      </c>
    </row>
    <row r="4" spans="1:1" ht="109" customHeight="1" x14ac:dyDescent="0.35">
      <c r="A4" s="66" t="s">
        <v>3</v>
      </c>
    </row>
    <row r="5" spans="1:1" ht="141" customHeight="1" x14ac:dyDescent="0.35">
      <c r="A5" s="66" t="s">
        <v>4</v>
      </c>
    </row>
    <row r="6" spans="1:1" ht="187" customHeight="1" x14ac:dyDescent="0.35">
      <c r="A6" s="66" t="s">
        <v>5</v>
      </c>
    </row>
    <row r="7" spans="1:1" ht="92.5" customHeight="1" x14ac:dyDescent="0.35">
      <c r="A7" s="66" t="s">
        <v>6</v>
      </c>
    </row>
    <row r="8" spans="1:1" ht="17" x14ac:dyDescent="0.35">
      <c r="A8" s="65"/>
    </row>
    <row r="9" spans="1:1" ht="17" x14ac:dyDescent="0.35">
      <c r="A9" s="65"/>
    </row>
    <row r="10" spans="1:1"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D48AB-24BD-4EDE-938C-B6D021FAB98F}">
  <sheetPr codeName="Sheet2">
    <tabColor rgb="FF132547"/>
  </sheetPr>
  <dimension ref="A1:U46"/>
  <sheetViews>
    <sheetView showGridLines="0" zoomScale="50" zoomScaleNormal="50" workbookViewId="0"/>
  </sheetViews>
  <sheetFormatPr defaultColWidth="0" defaultRowHeight="14.5" zeroHeight="1" x14ac:dyDescent="0.35"/>
  <cols>
    <col min="1" max="1" width="3.26953125" customWidth="1"/>
    <col min="2" max="2" width="3.81640625" style="158" customWidth="1"/>
    <col min="3" max="11" width="8.7265625" style="158" customWidth="1"/>
    <col min="12" max="13" width="8.7265625" style="100" customWidth="1"/>
    <col min="14" max="20" width="8.7265625" customWidth="1"/>
    <col min="21" max="21" width="0" hidden="1" customWidth="1"/>
    <col min="22" max="16384" width="8.7265625" hidden="1"/>
  </cols>
  <sheetData>
    <row r="1" spans="2:21" x14ac:dyDescent="0.35">
      <c r="B1"/>
      <c r="C1"/>
      <c r="D1"/>
      <c r="E1"/>
      <c r="F1"/>
      <c r="G1"/>
      <c r="H1"/>
      <c r="I1"/>
      <c r="J1"/>
      <c r="K1"/>
      <c r="L1"/>
      <c r="M1"/>
    </row>
    <row r="2" spans="2:21" x14ac:dyDescent="0.35">
      <c r="B2"/>
      <c r="C2"/>
      <c r="D2"/>
      <c r="E2"/>
      <c r="F2"/>
      <c r="G2"/>
      <c r="H2"/>
      <c r="I2"/>
      <c r="J2"/>
      <c r="K2"/>
      <c r="L2"/>
      <c r="M2"/>
    </row>
    <row r="3" spans="2:21" s="3" customFormat="1" ht="27" customHeight="1" x14ac:dyDescent="0.35">
      <c r="B3" s="13" t="s">
        <v>7</v>
      </c>
      <c r="C3" s="13"/>
      <c r="D3" s="13"/>
      <c r="E3" s="14"/>
      <c r="F3" s="14"/>
      <c r="G3" s="14"/>
      <c r="H3" s="14"/>
      <c r="I3" s="14"/>
      <c r="J3" s="14"/>
      <c r="K3" s="14"/>
      <c r="L3" s="14"/>
      <c r="M3" s="14"/>
      <c r="N3" s="14"/>
      <c r="O3" s="14"/>
      <c r="P3" s="14"/>
      <c r="Q3" s="14"/>
      <c r="R3" s="14"/>
      <c r="S3" s="14"/>
      <c r="T3"/>
      <c r="U3"/>
    </row>
    <row r="4" spans="2:21" x14ac:dyDescent="0.35">
      <c r="B4"/>
      <c r="C4"/>
      <c r="D4"/>
      <c r="E4"/>
      <c r="F4"/>
      <c r="G4"/>
      <c r="H4"/>
      <c r="I4"/>
      <c r="J4"/>
      <c r="K4"/>
      <c r="L4"/>
      <c r="M4"/>
    </row>
    <row r="5" spans="2:21" x14ac:dyDescent="0.35">
      <c r="B5"/>
      <c r="C5"/>
      <c r="D5"/>
      <c r="E5"/>
      <c r="F5"/>
      <c r="G5"/>
      <c r="H5"/>
      <c r="I5"/>
      <c r="J5"/>
      <c r="K5"/>
      <c r="L5"/>
      <c r="M5"/>
    </row>
    <row r="6" spans="2:21" x14ac:dyDescent="0.35">
      <c r="B6"/>
      <c r="D6"/>
      <c r="E6"/>
      <c r="F6"/>
      <c r="G6"/>
      <c r="H6"/>
      <c r="I6"/>
      <c r="J6"/>
      <c r="K6"/>
      <c r="L6"/>
      <c r="M6"/>
    </row>
    <row r="7" spans="2:21" x14ac:dyDescent="0.35">
      <c r="B7"/>
      <c r="C7"/>
      <c r="D7"/>
      <c r="E7"/>
      <c r="F7"/>
      <c r="G7"/>
      <c r="H7"/>
      <c r="I7"/>
      <c r="J7"/>
      <c r="K7"/>
      <c r="L7"/>
      <c r="M7"/>
    </row>
    <row r="8" spans="2:21" x14ac:dyDescent="0.35">
      <c r="B8"/>
      <c r="C8"/>
      <c r="D8"/>
      <c r="E8"/>
      <c r="F8"/>
      <c r="G8"/>
      <c r="H8"/>
      <c r="I8"/>
      <c r="J8"/>
      <c r="K8"/>
      <c r="L8"/>
      <c r="M8"/>
    </row>
    <row r="9" spans="2:21" x14ac:dyDescent="0.35">
      <c r="B9"/>
      <c r="C9"/>
      <c r="D9"/>
      <c r="E9"/>
      <c r="F9"/>
      <c r="G9"/>
      <c r="H9"/>
      <c r="I9"/>
      <c r="J9"/>
      <c r="K9"/>
      <c r="L9"/>
      <c r="M9"/>
    </row>
    <row r="10" spans="2:21" x14ac:dyDescent="0.35">
      <c r="B10"/>
      <c r="C10"/>
      <c r="D10"/>
      <c r="E10"/>
      <c r="F10"/>
      <c r="G10"/>
      <c r="H10"/>
      <c r="I10"/>
      <c r="J10"/>
      <c r="K10"/>
      <c r="L10"/>
      <c r="M10"/>
    </row>
    <row r="11" spans="2:21" x14ac:dyDescent="0.35">
      <c r="B11"/>
      <c r="C11"/>
      <c r="D11"/>
      <c r="E11"/>
      <c r="F11"/>
      <c r="G11"/>
      <c r="H11"/>
      <c r="I11"/>
      <c r="J11"/>
      <c r="K11"/>
      <c r="L11"/>
      <c r="M11"/>
    </row>
    <row r="12" spans="2:21" x14ac:dyDescent="0.35">
      <c r="B12"/>
      <c r="C12"/>
      <c r="D12"/>
      <c r="E12"/>
      <c r="F12"/>
      <c r="G12"/>
      <c r="H12"/>
      <c r="I12"/>
      <c r="J12"/>
      <c r="K12"/>
      <c r="L12"/>
      <c r="M12"/>
    </row>
    <row r="13" spans="2:21" x14ac:dyDescent="0.35">
      <c r="B13"/>
      <c r="C13"/>
      <c r="D13"/>
      <c r="E13"/>
      <c r="F13"/>
      <c r="G13"/>
      <c r="H13"/>
      <c r="I13"/>
      <c r="J13"/>
      <c r="K13"/>
      <c r="L13"/>
      <c r="M13"/>
    </row>
    <row r="14" spans="2:21" x14ac:dyDescent="0.35">
      <c r="B14"/>
      <c r="C14"/>
      <c r="D14"/>
      <c r="E14"/>
      <c r="F14"/>
      <c r="G14"/>
      <c r="H14"/>
      <c r="I14"/>
      <c r="J14"/>
      <c r="K14"/>
      <c r="L14"/>
      <c r="M14"/>
    </row>
    <row r="15" spans="2:21" x14ac:dyDescent="0.35">
      <c r="B15"/>
      <c r="C15"/>
      <c r="D15"/>
      <c r="E15"/>
      <c r="F15"/>
      <c r="G15"/>
      <c r="H15"/>
      <c r="I15"/>
      <c r="J15"/>
      <c r="K15"/>
      <c r="L15"/>
      <c r="M15"/>
    </row>
    <row r="16" spans="2:21" x14ac:dyDescent="0.35">
      <c r="B16"/>
      <c r="C16"/>
      <c r="D16"/>
      <c r="E16"/>
      <c r="F16"/>
      <c r="G16"/>
      <c r="H16"/>
      <c r="I16"/>
      <c r="J16"/>
      <c r="K16"/>
      <c r="L16"/>
      <c r="M16"/>
    </row>
    <row r="17" spans="2:21" x14ac:dyDescent="0.35">
      <c r="B17"/>
      <c r="C17"/>
      <c r="D17"/>
      <c r="E17"/>
      <c r="F17"/>
      <c r="G17"/>
      <c r="H17"/>
      <c r="I17"/>
      <c r="J17"/>
      <c r="K17"/>
      <c r="L17"/>
      <c r="M17"/>
    </row>
    <row r="18" spans="2:21" x14ac:dyDescent="0.35">
      <c r="B18"/>
      <c r="C18"/>
      <c r="D18"/>
      <c r="E18"/>
      <c r="F18"/>
      <c r="G18"/>
      <c r="H18"/>
      <c r="I18"/>
      <c r="J18"/>
      <c r="K18"/>
      <c r="L18"/>
      <c r="M18"/>
    </row>
    <row r="19" spans="2:21" x14ac:dyDescent="0.35">
      <c r="B19"/>
      <c r="C19"/>
      <c r="D19"/>
      <c r="E19"/>
      <c r="F19"/>
      <c r="G19"/>
      <c r="H19"/>
      <c r="I19"/>
      <c r="J19"/>
      <c r="K19"/>
      <c r="L19"/>
      <c r="M19"/>
    </row>
    <row r="20" spans="2:21" x14ac:dyDescent="0.35">
      <c r="B20"/>
      <c r="C20"/>
      <c r="D20"/>
      <c r="E20"/>
      <c r="F20"/>
      <c r="G20"/>
      <c r="H20"/>
      <c r="I20"/>
      <c r="J20"/>
      <c r="K20"/>
      <c r="L20"/>
      <c r="M20"/>
    </row>
    <row r="21" spans="2:21" x14ac:dyDescent="0.35">
      <c r="B21"/>
      <c r="C21"/>
      <c r="D21"/>
      <c r="E21"/>
      <c r="F21"/>
      <c r="G21"/>
      <c r="H21"/>
      <c r="I21"/>
      <c r="J21"/>
      <c r="K21"/>
      <c r="L21"/>
      <c r="M21"/>
    </row>
    <row r="22" spans="2:21" x14ac:dyDescent="0.35">
      <c r="B22"/>
      <c r="C22"/>
      <c r="D22"/>
      <c r="E22"/>
      <c r="F22"/>
      <c r="G22"/>
      <c r="H22"/>
      <c r="I22"/>
      <c r="J22"/>
      <c r="K22"/>
      <c r="L22"/>
      <c r="M22"/>
    </row>
    <row r="23" spans="2:21" x14ac:dyDescent="0.35">
      <c r="B23"/>
      <c r="C23"/>
      <c r="D23"/>
      <c r="E23"/>
      <c r="F23"/>
      <c r="G23"/>
      <c r="H23"/>
      <c r="I23"/>
      <c r="J23"/>
      <c r="K23"/>
      <c r="L23"/>
      <c r="M23"/>
    </row>
    <row r="24" spans="2:21" x14ac:dyDescent="0.35">
      <c r="B24"/>
      <c r="C24"/>
      <c r="D24"/>
      <c r="E24"/>
      <c r="F24"/>
      <c r="G24"/>
      <c r="H24"/>
      <c r="I24"/>
      <c r="J24"/>
      <c r="K24"/>
      <c r="L24"/>
      <c r="M24"/>
    </row>
    <row r="25" spans="2:21" x14ac:dyDescent="0.35">
      <c r="B25"/>
      <c r="C25"/>
      <c r="D25"/>
      <c r="E25"/>
      <c r="F25"/>
      <c r="G25"/>
      <c r="H25"/>
      <c r="I25"/>
      <c r="J25"/>
      <c r="K25"/>
      <c r="L25"/>
      <c r="M25"/>
    </row>
    <row r="26" spans="2:21" x14ac:dyDescent="0.35">
      <c r="B26"/>
      <c r="C26"/>
      <c r="D26"/>
      <c r="E26"/>
      <c r="F26"/>
      <c r="G26"/>
      <c r="H26"/>
      <c r="I26"/>
      <c r="J26"/>
      <c r="K26"/>
      <c r="L26"/>
      <c r="M26"/>
    </row>
    <row r="27" spans="2:21" x14ac:dyDescent="0.35">
      <c r="B27"/>
      <c r="C27"/>
      <c r="D27"/>
      <c r="E27"/>
      <c r="F27"/>
      <c r="G27"/>
      <c r="H27"/>
      <c r="I27"/>
      <c r="J27"/>
      <c r="K27"/>
      <c r="L27"/>
      <c r="M27"/>
    </row>
    <row r="28" spans="2:21" x14ac:dyDescent="0.35">
      <c r="B28"/>
      <c r="C28"/>
      <c r="D28"/>
      <c r="E28"/>
      <c r="F28"/>
      <c r="G28"/>
      <c r="H28"/>
      <c r="I28"/>
      <c r="J28"/>
      <c r="K28"/>
      <c r="L28"/>
      <c r="M28"/>
    </row>
    <row r="29" spans="2:21" x14ac:dyDescent="0.35">
      <c r="B29"/>
      <c r="C29"/>
      <c r="D29"/>
      <c r="E29"/>
      <c r="F29"/>
      <c r="G29"/>
      <c r="H29"/>
      <c r="I29"/>
      <c r="J29"/>
      <c r="K29"/>
      <c r="L29"/>
      <c r="M29"/>
    </row>
    <row r="30" spans="2:21" x14ac:dyDescent="0.35">
      <c r="B30"/>
      <c r="C30"/>
      <c r="D30"/>
      <c r="E30"/>
      <c r="F30"/>
      <c r="G30"/>
      <c r="H30"/>
      <c r="I30"/>
      <c r="J30"/>
      <c r="K30"/>
      <c r="L30"/>
      <c r="M30"/>
    </row>
    <row r="31" spans="2:21" x14ac:dyDescent="0.35">
      <c r="B31"/>
      <c r="C31"/>
      <c r="D31"/>
      <c r="E31"/>
      <c r="F31"/>
      <c r="G31"/>
      <c r="H31"/>
      <c r="I31"/>
      <c r="J31"/>
      <c r="K31"/>
      <c r="L31"/>
      <c r="M31"/>
    </row>
    <row r="32" spans="2:21" s="3" customFormat="1" ht="27" customHeight="1" x14ac:dyDescent="0.35">
      <c r="B32"/>
      <c r="C32"/>
      <c r="D32"/>
      <c r="E32"/>
      <c r="F32"/>
      <c r="G32"/>
      <c r="H32"/>
      <c r="I32"/>
      <c r="J32"/>
      <c r="K32"/>
      <c r="L32"/>
      <c r="M32"/>
      <c r="N32"/>
      <c r="O32"/>
      <c r="P32"/>
      <c r="Q32"/>
      <c r="R32"/>
      <c r="S32"/>
      <c r="T32"/>
      <c r="U32"/>
    </row>
    <row r="33" spans="1:21" s="3" customFormat="1" ht="27" customHeight="1" x14ac:dyDescent="0.35">
      <c r="A33"/>
      <c r="B33"/>
      <c r="C33"/>
      <c r="D33"/>
      <c r="E33"/>
      <c r="F33"/>
      <c r="G33"/>
      <c r="H33"/>
      <c r="I33"/>
      <c r="J33"/>
      <c r="K33"/>
      <c r="L33"/>
      <c r="M33" s="100"/>
      <c r="N33" s="100"/>
      <c r="O33" s="100"/>
      <c r="P33" s="100"/>
      <c r="Q33" s="100"/>
      <c r="R33" s="100"/>
      <c r="S33"/>
      <c r="T33"/>
      <c r="U33"/>
    </row>
    <row r="34" spans="1:21" s="3" customFormat="1" ht="27" customHeight="1" x14ac:dyDescent="0.35">
      <c r="A34"/>
      <c r="B34"/>
      <c r="C34"/>
      <c r="D34"/>
      <c r="E34"/>
      <c r="F34"/>
      <c r="G34"/>
      <c r="H34"/>
      <c r="I34"/>
      <c r="J34"/>
      <c r="K34"/>
      <c r="L34"/>
      <c r="M34" s="100"/>
      <c r="N34"/>
      <c r="O34"/>
      <c r="P34"/>
      <c r="Q34"/>
      <c r="R34"/>
      <c r="S34"/>
      <c r="T34"/>
      <c r="U34"/>
    </row>
    <row r="35" spans="1:21" s="3" customFormat="1" ht="14.5" customHeight="1" x14ac:dyDescent="0.35">
      <c r="A35"/>
      <c r="B35"/>
      <c r="C35"/>
      <c r="D35"/>
      <c r="E35"/>
      <c r="F35"/>
      <c r="G35"/>
      <c r="H35"/>
      <c r="I35"/>
      <c r="J35"/>
      <c r="K35"/>
      <c r="L35"/>
      <c r="M35"/>
      <c r="N35"/>
      <c r="O35"/>
      <c r="P35"/>
      <c r="Q35"/>
      <c r="R35"/>
      <c r="S35"/>
      <c r="T35"/>
      <c r="U35"/>
    </row>
    <row r="36" spans="1:21" x14ac:dyDescent="0.35">
      <c r="B36"/>
      <c r="C36"/>
      <c r="D36"/>
      <c r="E36"/>
      <c r="F36"/>
      <c r="G36"/>
      <c r="H36"/>
      <c r="I36"/>
      <c r="J36"/>
      <c r="K36"/>
      <c r="L36"/>
      <c r="M36"/>
    </row>
    <row r="37" spans="1:21" ht="15.5" x14ac:dyDescent="0.35">
      <c r="B37" s="159"/>
      <c r="C37" s="159"/>
      <c r="D37" s="159"/>
      <c r="E37" s="159"/>
      <c r="F37" s="159"/>
    </row>
    <row r="38" spans="1:21" ht="15.5" x14ac:dyDescent="0.35">
      <c r="C38" s="159"/>
      <c r="D38" s="159"/>
      <c r="E38" s="159"/>
      <c r="F38" s="159"/>
    </row>
    <row r="39" spans="1:21" ht="15.5" x14ac:dyDescent="0.35">
      <c r="B39" s="159"/>
      <c r="C39" s="159"/>
      <c r="D39" s="159"/>
      <c r="E39" s="159"/>
      <c r="F39" s="159"/>
    </row>
    <row r="40" spans="1:21" ht="15.5" x14ac:dyDescent="0.35">
      <c r="B40" s="159"/>
      <c r="C40" s="159"/>
      <c r="D40" s="159"/>
      <c r="E40" s="159"/>
      <c r="F40" s="159"/>
    </row>
    <row r="41" spans="1:21" ht="15.5" hidden="1" x14ac:dyDescent="0.35">
      <c r="B41" s="159"/>
      <c r="C41" s="159"/>
      <c r="D41" s="159"/>
      <c r="E41" s="159"/>
      <c r="F41" s="159"/>
    </row>
    <row r="42" spans="1:21" x14ac:dyDescent="0.35"/>
    <row r="43" spans="1:21" x14ac:dyDescent="0.35"/>
    <row r="44" spans="1:21" x14ac:dyDescent="0.35"/>
    <row r="45" spans="1:21" x14ac:dyDescent="0.35"/>
    <row r="46" spans="1:21" x14ac:dyDescent="0.35"/>
  </sheetData>
  <pageMargins left="0.7" right="0.7" top="0.75" bottom="0.75" header="0.3" footer="0.3"/>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972ED-B2C0-4334-A395-E271F165488B}">
  <sheetPr codeName="Sheet3">
    <tabColor theme="3"/>
  </sheetPr>
  <dimension ref="A1:U191"/>
  <sheetViews>
    <sheetView showGridLines="0" topLeftCell="A3" zoomScale="50" zoomScaleNormal="50" workbookViewId="0">
      <selection activeCell="A3" sqref="A3"/>
    </sheetView>
  </sheetViews>
  <sheetFormatPr defaultColWidth="0" defaultRowHeight="20" zeroHeight="1" x14ac:dyDescent="0.35"/>
  <cols>
    <col min="1" max="1" width="8.1796875" style="3" customWidth="1"/>
    <col min="2" max="2" width="40" style="3" customWidth="1"/>
    <col min="3" max="4" width="18.81640625" style="3" customWidth="1"/>
    <col min="5" max="5" width="21.7265625" style="3" customWidth="1"/>
    <col min="6" max="6" width="21.453125" style="3" customWidth="1"/>
    <col min="7" max="7" width="22.453125" style="3" customWidth="1"/>
    <col min="8" max="8" width="21.453125" style="3" customWidth="1"/>
    <col min="9" max="9" width="29.453125" style="3" customWidth="1"/>
    <col min="10" max="10" width="17" style="3" customWidth="1"/>
    <col min="11" max="11" width="17.26953125" style="3" customWidth="1"/>
    <col min="12" max="12" width="15.26953125" style="3" customWidth="1"/>
    <col min="13" max="13" width="16.453125" style="3" customWidth="1"/>
    <col min="14" max="14" width="28.54296875" style="3" customWidth="1"/>
    <col min="15" max="15" width="22.26953125" style="3" customWidth="1"/>
    <col min="16" max="16" width="26.1796875" style="3" customWidth="1"/>
    <col min="17" max="17" width="47.7265625" style="3" customWidth="1"/>
    <col min="18" max="18" width="23.7265625" style="3" customWidth="1"/>
    <col min="19" max="19" width="0.26953125" style="3" customWidth="1"/>
    <col min="20" max="20" width="15.26953125" hidden="1" customWidth="1"/>
    <col min="21" max="16384" width="9.1796875" style="3" hidden="1"/>
  </cols>
  <sheetData>
    <row r="1" spans="1:21" hidden="1" x14ac:dyDescent="0.35">
      <c r="B1" s="55"/>
    </row>
    <row r="3" spans="1:21" ht="27" customHeight="1" x14ac:dyDescent="0.35">
      <c r="B3" s="13" t="s">
        <v>9</v>
      </c>
      <c r="C3" s="13"/>
      <c r="D3" s="13"/>
      <c r="E3" s="13"/>
      <c r="F3" s="14"/>
      <c r="G3" s="14"/>
      <c r="H3" s="14"/>
      <c r="I3" s="14"/>
      <c r="J3" s="14"/>
      <c r="K3" s="14"/>
      <c r="L3" s="14"/>
      <c r="M3" s="14"/>
      <c r="N3" s="14"/>
      <c r="O3" s="14"/>
      <c r="P3" s="14"/>
      <c r="Q3" s="14"/>
      <c r="R3" s="14"/>
    </row>
    <row r="4" spans="1:21" ht="23.15" customHeight="1" x14ac:dyDescent="0.35">
      <c r="B4"/>
      <c r="C4"/>
      <c r="D4"/>
      <c r="E4"/>
      <c r="F4"/>
      <c r="G4"/>
      <c r="H4"/>
      <c r="I4"/>
      <c r="J4"/>
      <c r="K4"/>
      <c r="L4"/>
      <c r="M4"/>
      <c r="N4"/>
      <c r="O4" s="15"/>
      <c r="P4"/>
      <c r="R4" s="83"/>
    </row>
    <row r="5" spans="1:21" ht="35.5" customHeight="1" x14ac:dyDescent="0.35">
      <c r="B5" s="54" t="s">
        <v>10</v>
      </c>
      <c r="C5" s="98"/>
      <c r="D5" s="88"/>
      <c r="E5" s="69" t="s">
        <v>251</v>
      </c>
      <c r="F5" s="69"/>
      <c r="G5" s="69"/>
      <c r="H5" s="69"/>
      <c r="I5" s="96"/>
      <c r="J5" s="96"/>
      <c r="K5"/>
      <c r="L5"/>
      <c r="M5"/>
      <c r="N5"/>
      <c r="O5" s="15"/>
      <c r="P5"/>
    </row>
    <row r="6" spans="1:21" ht="60" customHeight="1" x14ac:dyDescent="0.35">
      <c r="B6" s="306" t="s">
        <v>11</v>
      </c>
      <c r="C6" s="288" t="s">
        <v>249</v>
      </c>
      <c r="D6" s="288" t="s">
        <v>250</v>
      </c>
      <c r="E6" s="289" t="s">
        <v>12</v>
      </c>
      <c r="F6" s="289"/>
      <c r="G6" s="299" t="s">
        <v>157</v>
      </c>
      <c r="H6" s="299"/>
      <c r="I6" s="300" t="s">
        <v>159</v>
      </c>
      <c r="J6" s="300"/>
      <c r="K6"/>
      <c r="L6"/>
      <c r="M6"/>
      <c r="N6"/>
      <c r="O6" s="15"/>
      <c r="P6"/>
    </row>
    <row r="7" spans="1:21" ht="27.65" customHeight="1" x14ac:dyDescent="0.35">
      <c r="B7" s="306"/>
      <c r="C7" s="288"/>
      <c r="D7" s="288"/>
      <c r="E7" s="99">
        <v>2025</v>
      </c>
      <c r="F7" s="34">
        <v>2024</v>
      </c>
      <c r="G7" s="34">
        <v>2025</v>
      </c>
      <c r="H7" s="34">
        <v>2024</v>
      </c>
      <c r="I7" s="34">
        <v>2025</v>
      </c>
      <c r="J7" s="34">
        <v>2024</v>
      </c>
      <c r="K7"/>
      <c r="L7"/>
      <c r="M7"/>
      <c r="N7"/>
      <c r="O7" s="15"/>
      <c r="P7"/>
      <c r="R7" s="185"/>
    </row>
    <row r="8" spans="1:21" ht="27" customHeight="1" x14ac:dyDescent="0.35">
      <c r="A8" s="205"/>
      <c r="B8" s="6" t="s">
        <v>164</v>
      </c>
      <c r="C8" s="70">
        <v>652</v>
      </c>
      <c r="D8" s="71">
        <v>625</v>
      </c>
      <c r="E8" s="148">
        <v>317</v>
      </c>
      <c r="F8" s="148">
        <v>251</v>
      </c>
      <c r="G8" s="195">
        <v>42867</v>
      </c>
      <c r="H8" s="148">
        <v>28473.657212340269</v>
      </c>
      <c r="I8" s="195">
        <v>25750</v>
      </c>
      <c r="J8" s="70">
        <v>24527.895082096344</v>
      </c>
      <c r="K8" s="78"/>
      <c r="L8" s="78"/>
      <c r="M8"/>
      <c r="N8"/>
      <c r="O8" s="15"/>
      <c r="P8"/>
      <c r="Q8" s="184"/>
      <c r="R8" s="184"/>
      <c r="S8" s="184"/>
      <c r="T8" s="184"/>
      <c r="U8" s="184"/>
    </row>
    <row r="9" spans="1:21" ht="27" customHeight="1" x14ac:dyDescent="0.35">
      <c r="A9" s="205"/>
      <c r="B9" s="7" t="s">
        <v>63</v>
      </c>
      <c r="C9" s="71">
        <v>1327</v>
      </c>
      <c r="D9" s="71" t="s">
        <v>8</v>
      </c>
      <c r="E9" s="141">
        <v>704</v>
      </c>
      <c r="F9" s="141">
        <v>823</v>
      </c>
      <c r="G9" s="196">
        <v>51384</v>
      </c>
      <c r="H9" s="141">
        <v>59160</v>
      </c>
      <c r="I9" s="196">
        <v>44663</v>
      </c>
      <c r="J9" s="71">
        <v>50707</v>
      </c>
      <c r="K9" s="78"/>
      <c r="L9" s="78"/>
      <c r="M9"/>
      <c r="N9"/>
      <c r="O9" s="15"/>
      <c r="P9"/>
      <c r="Q9" s="184"/>
      <c r="R9" s="184"/>
      <c r="S9" s="184"/>
      <c r="T9" s="184"/>
    </row>
    <row r="10" spans="1:21" ht="27" customHeight="1" x14ac:dyDescent="0.35">
      <c r="A10" s="205"/>
      <c r="B10" s="7" t="s">
        <v>14</v>
      </c>
      <c r="C10" s="71">
        <v>470</v>
      </c>
      <c r="D10" s="71">
        <v>1200</v>
      </c>
      <c r="E10" s="141">
        <v>209</v>
      </c>
      <c r="F10" s="141">
        <v>26</v>
      </c>
      <c r="G10" s="141">
        <v>34789.124013281282</v>
      </c>
      <c r="H10" s="141">
        <f>1231+3263</f>
        <v>4494</v>
      </c>
      <c r="I10" s="141">
        <v>30549</v>
      </c>
      <c r="J10" s="71">
        <f>-142+3263</f>
        <v>3121</v>
      </c>
      <c r="K10" s="78"/>
      <c r="L10" s="78"/>
      <c r="M10"/>
      <c r="N10"/>
      <c r="O10" s="15"/>
      <c r="P10"/>
      <c r="Q10" s="184"/>
      <c r="R10" s="184"/>
      <c r="S10"/>
    </row>
    <row r="11" spans="1:21" ht="27" customHeight="1" x14ac:dyDescent="0.35">
      <c r="B11" s="8" t="s">
        <v>15</v>
      </c>
      <c r="C11" s="154">
        <f>C8+C9+C10</f>
        <v>2449</v>
      </c>
      <c r="D11" s="154">
        <f>D8+D10</f>
        <v>1825</v>
      </c>
      <c r="E11" s="150">
        <f>SUM(E8:E10)</f>
        <v>1230</v>
      </c>
      <c r="F11" s="150">
        <f>SUM(F8:F10)</f>
        <v>1100</v>
      </c>
      <c r="G11" s="150">
        <f>SUM(G8:G10)</f>
        <v>129040.12401328128</v>
      </c>
      <c r="H11" s="150">
        <f t="shared" ref="H11:J11" si="0">SUM(H8:H10)</f>
        <v>92127.657212340273</v>
      </c>
      <c r="I11" s="150">
        <f t="shared" si="0"/>
        <v>100962</v>
      </c>
      <c r="J11" s="154">
        <f t="shared" si="0"/>
        <v>78355.895082096336</v>
      </c>
      <c r="K11"/>
      <c r="L11"/>
      <c r="M11"/>
      <c r="N11"/>
      <c r="O11" s="15"/>
      <c r="P11"/>
      <c r="Q11" s="186"/>
      <c r="R11"/>
    </row>
    <row r="12" spans="1:21" ht="27" customHeight="1" x14ac:dyDescent="0.35">
      <c r="B12" s="7" t="s">
        <v>16</v>
      </c>
      <c r="C12" s="71">
        <v>42</v>
      </c>
      <c r="D12" s="71">
        <v>41</v>
      </c>
      <c r="E12" s="124"/>
      <c r="F12" s="124"/>
      <c r="G12" s="124"/>
      <c r="H12" s="141"/>
      <c r="I12" s="124"/>
      <c r="J12" s="155"/>
      <c r="K12"/>
      <c r="L12"/>
      <c r="M12"/>
      <c r="N12"/>
      <c r="O12" s="15"/>
      <c r="P12"/>
      <c r="Q12" s="186"/>
      <c r="R12"/>
    </row>
    <row r="13" spans="1:21" ht="27" customHeight="1" x14ac:dyDescent="0.35">
      <c r="B13" s="9" t="s">
        <v>17</v>
      </c>
      <c r="C13" s="157">
        <f>C11+C12</f>
        <v>2491</v>
      </c>
      <c r="D13" s="157">
        <f>D11+D12</f>
        <v>1866</v>
      </c>
      <c r="E13" s="156">
        <f>E11</f>
        <v>1230</v>
      </c>
      <c r="F13" s="156">
        <f>F11</f>
        <v>1100</v>
      </c>
      <c r="G13" s="156">
        <f>G11</f>
        <v>129040.12401328128</v>
      </c>
      <c r="H13" s="156">
        <f t="shared" ref="H13:I13" si="1">H11</f>
        <v>92127.657212340273</v>
      </c>
      <c r="I13" s="156">
        <f t="shared" si="1"/>
        <v>100962</v>
      </c>
      <c r="J13" s="157">
        <f>J11</f>
        <v>78355.895082096336</v>
      </c>
      <c r="K13"/>
      <c r="L13"/>
      <c r="M13"/>
      <c r="N13"/>
      <c r="O13" s="15"/>
      <c r="P13"/>
      <c r="Q13"/>
      <c r="R13"/>
    </row>
    <row r="14" spans="1:21" ht="27" customHeight="1" x14ac:dyDescent="0.35">
      <c r="B14"/>
      <c r="C14"/>
      <c r="D14"/>
      <c r="E14"/>
      <c r="F14"/>
      <c r="G14"/>
      <c r="H14"/>
      <c r="I14"/>
      <c r="J14"/>
      <c r="K14"/>
      <c r="L14"/>
      <c r="M14"/>
      <c r="N14"/>
      <c r="O14" s="15"/>
      <c r="P14"/>
    </row>
    <row r="15" spans="1:21" ht="27" customHeight="1" x14ac:dyDescent="0.35">
      <c r="B15" s="13" t="s">
        <v>18</v>
      </c>
      <c r="C15" s="13"/>
      <c r="D15" s="13"/>
      <c r="E15" s="13"/>
      <c r="F15" s="14"/>
      <c r="G15" s="14"/>
      <c r="H15" s="14"/>
      <c r="I15" s="14"/>
      <c r="J15" s="14"/>
      <c r="K15" s="14"/>
      <c r="L15" s="14"/>
      <c r="M15" s="14"/>
      <c r="N15" s="14"/>
      <c r="O15" s="14"/>
      <c r="P15" s="14"/>
      <c r="Q15" s="14"/>
      <c r="R15" s="14"/>
    </row>
    <row r="16" spans="1:21" customFormat="1" ht="27" customHeight="1" x14ac:dyDescent="0.35"/>
    <row r="17" spans="2:20" ht="27" customHeight="1" x14ac:dyDescent="0.35">
      <c r="B17" s="54" t="s">
        <v>10</v>
      </c>
      <c r="C17" s="288" t="s">
        <v>19</v>
      </c>
      <c r="D17" s="287" t="s">
        <v>249</v>
      </c>
      <c r="E17" s="287" t="s">
        <v>250</v>
      </c>
      <c r="F17" s="296" t="s">
        <v>253</v>
      </c>
      <c r="G17" s="297"/>
      <c r="H17" s="297"/>
      <c r="I17" s="297"/>
      <c r="M17"/>
      <c r="N17"/>
      <c r="O17" s="12"/>
      <c r="P17" s="67"/>
    </row>
    <row r="18" spans="2:20" ht="76" customHeight="1" x14ac:dyDescent="0.35">
      <c r="B18" s="76" t="s">
        <v>20</v>
      </c>
      <c r="C18" s="288"/>
      <c r="D18" s="288"/>
      <c r="E18" s="288"/>
      <c r="F18" s="99" t="s">
        <v>157</v>
      </c>
      <c r="G18" s="34" t="s">
        <v>158</v>
      </c>
      <c r="H18" s="99" t="s">
        <v>254</v>
      </c>
      <c r="I18" s="34" t="s">
        <v>46</v>
      </c>
      <c r="L18"/>
      <c r="M18"/>
      <c r="N18"/>
      <c r="O18" s="12"/>
      <c r="P18" s="67"/>
    </row>
    <row r="19" spans="2:20" ht="27" customHeight="1" x14ac:dyDescent="0.35">
      <c r="B19" s="11" t="s">
        <v>169</v>
      </c>
      <c r="C19" s="124" t="s">
        <v>164</v>
      </c>
      <c r="D19" s="141">
        <v>316</v>
      </c>
      <c r="E19" s="141" t="s">
        <v>8</v>
      </c>
      <c r="F19" s="116">
        <v>22301.419786994044</v>
      </c>
      <c r="G19" s="35"/>
      <c r="H19" s="116">
        <v>448750</v>
      </c>
      <c r="I19" s="167">
        <v>0.49</v>
      </c>
      <c r="L19"/>
      <c r="M19" s="77"/>
      <c r="N19" s="77"/>
      <c r="O19" s="12"/>
      <c r="P19" s="67"/>
    </row>
    <row r="20" spans="2:20" ht="27" customHeight="1" x14ac:dyDescent="0.35">
      <c r="B20" s="11" t="s">
        <v>168</v>
      </c>
      <c r="C20" s="124" t="s">
        <v>164</v>
      </c>
      <c r="D20" s="141">
        <v>336</v>
      </c>
      <c r="E20" s="141">
        <v>625</v>
      </c>
      <c r="F20" s="116">
        <v>20565.518521634272</v>
      </c>
      <c r="G20" s="35"/>
      <c r="H20" s="116">
        <v>486006</v>
      </c>
      <c r="I20" s="167">
        <v>0.76</v>
      </c>
      <c r="L20"/>
      <c r="M20"/>
      <c r="N20"/>
      <c r="O20" s="12"/>
      <c r="P20" s="67"/>
    </row>
    <row r="21" spans="2:20" ht="27" customHeight="1" x14ac:dyDescent="0.35">
      <c r="B21" s="51" t="s">
        <v>170</v>
      </c>
      <c r="C21" s="149"/>
      <c r="D21" s="150">
        <v>652</v>
      </c>
      <c r="E21" s="150">
        <v>625</v>
      </c>
      <c r="F21" s="161">
        <f>F19+F20</f>
        <v>42866.93830862832</v>
      </c>
      <c r="G21" s="43">
        <v>25750</v>
      </c>
      <c r="H21" s="161">
        <f>H19+H20</f>
        <v>934756</v>
      </c>
      <c r="I21" s="168"/>
      <c r="L21"/>
      <c r="M21"/>
      <c r="N21"/>
      <c r="O21" s="12"/>
      <c r="P21" s="67"/>
    </row>
    <row r="22" spans="2:20" ht="27" customHeight="1" x14ac:dyDescent="0.35">
      <c r="B22" s="11" t="s">
        <v>165</v>
      </c>
      <c r="C22" s="124" t="s">
        <v>63</v>
      </c>
      <c r="D22" s="141">
        <v>1184</v>
      </c>
      <c r="E22" s="141" t="s">
        <v>8</v>
      </c>
      <c r="F22" s="116">
        <v>48793.711097388586</v>
      </c>
      <c r="G22" s="35"/>
      <c r="H22" s="116">
        <v>723145</v>
      </c>
      <c r="I22" s="167">
        <v>0.65835632933833188</v>
      </c>
      <c r="L22"/>
      <c r="M22" s="77"/>
      <c r="N22"/>
      <c r="O22" s="12"/>
      <c r="P22" s="67"/>
    </row>
    <row r="23" spans="2:20" ht="27" customHeight="1" x14ac:dyDescent="0.35">
      <c r="B23" s="11" t="s">
        <v>166</v>
      </c>
      <c r="C23" s="124" t="s">
        <v>63</v>
      </c>
      <c r="D23" s="141">
        <v>143</v>
      </c>
      <c r="E23" s="141" t="s">
        <v>8</v>
      </c>
      <c r="F23" s="116">
        <v>2589.8837073041709</v>
      </c>
      <c r="G23" s="35"/>
      <c r="H23" s="116">
        <v>68066</v>
      </c>
      <c r="I23" s="167">
        <v>0.75921584980674028</v>
      </c>
      <c r="L23"/>
      <c r="M23"/>
      <c r="N23"/>
      <c r="O23" s="182"/>
      <c r="P23" s="67"/>
    </row>
    <row r="24" spans="2:20" ht="27" customHeight="1" x14ac:dyDescent="0.35">
      <c r="B24" s="51" t="s">
        <v>167</v>
      </c>
      <c r="C24" s="149"/>
      <c r="D24" s="150">
        <v>1327</v>
      </c>
      <c r="E24" s="150" t="s">
        <v>8</v>
      </c>
      <c r="F24" s="161">
        <f>F22+F23</f>
        <v>51383.594804692759</v>
      </c>
      <c r="G24" s="43">
        <v>44663</v>
      </c>
      <c r="H24" s="161">
        <f>H22+H23</f>
        <v>791211</v>
      </c>
      <c r="I24" s="168"/>
      <c r="L24"/>
      <c r="M24"/>
      <c r="N24"/>
      <c r="O24" s="12"/>
      <c r="P24" s="67"/>
    </row>
    <row r="25" spans="2:20" ht="27" customHeight="1" x14ac:dyDescent="0.35">
      <c r="B25" s="11" t="s">
        <v>241</v>
      </c>
      <c r="C25" s="124" t="s">
        <v>14</v>
      </c>
      <c r="D25" s="141">
        <v>470</v>
      </c>
      <c r="E25" s="141">
        <v>1200</v>
      </c>
      <c r="F25" s="116">
        <v>34789</v>
      </c>
      <c r="G25" s="35"/>
      <c r="H25" s="116">
        <v>288790</v>
      </c>
      <c r="I25" s="167">
        <v>1</v>
      </c>
      <c r="L25"/>
      <c r="M25"/>
      <c r="N25"/>
      <c r="O25" s="12"/>
      <c r="P25" s="67"/>
    </row>
    <row r="26" spans="2:20" ht="27" customHeight="1" x14ac:dyDescent="0.35">
      <c r="B26" s="51" t="s">
        <v>35</v>
      </c>
      <c r="C26" s="149"/>
      <c r="D26" s="150">
        <v>470</v>
      </c>
      <c r="E26" s="150">
        <v>1200</v>
      </c>
      <c r="F26" s="161">
        <f>F25</f>
        <v>34789</v>
      </c>
      <c r="G26" s="43">
        <v>30549</v>
      </c>
      <c r="H26" s="161">
        <f>H25</f>
        <v>288790</v>
      </c>
      <c r="I26" s="168"/>
      <c r="L26"/>
      <c r="M26"/>
      <c r="N26"/>
      <c r="O26" s="12"/>
      <c r="P26" s="67"/>
    </row>
    <row r="27" spans="2:20" ht="27" customHeight="1" x14ac:dyDescent="0.35">
      <c r="B27" s="51" t="s">
        <v>15</v>
      </c>
      <c r="C27" s="10"/>
      <c r="D27" s="150">
        <v>2449</v>
      </c>
      <c r="E27" s="150">
        <v>1825</v>
      </c>
      <c r="F27" s="161">
        <f>F26+F24+F21</f>
        <v>129039.53311332107</v>
      </c>
      <c r="G27" s="43">
        <f>G26+G24+G21</f>
        <v>100962</v>
      </c>
      <c r="H27" s="161">
        <f>H24+H21+H26</f>
        <v>2014757</v>
      </c>
      <c r="I27" s="169"/>
      <c r="L27" s="77"/>
      <c r="M27"/>
      <c r="N27"/>
      <c r="O27" s="12"/>
      <c r="P27" s="67"/>
    </row>
    <row r="28" spans="2:20" ht="27" customHeight="1" x14ac:dyDescent="0.35">
      <c r="B28" s="151" t="s">
        <v>16</v>
      </c>
      <c r="C28" s="124" t="s">
        <v>36</v>
      </c>
      <c r="D28" s="141">
        <v>42</v>
      </c>
      <c r="E28" s="141">
        <v>41</v>
      </c>
      <c r="F28" s="162"/>
      <c r="G28" s="35"/>
      <c r="H28" s="162"/>
      <c r="I28" s="167">
        <v>0.5</v>
      </c>
      <c r="L28"/>
      <c r="M28"/>
      <c r="N28"/>
      <c r="O28" s="12"/>
      <c r="P28" s="67"/>
    </row>
    <row r="29" spans="2:20" ht="27" customHeight="1" x14ac:dyDescent="0.35">
      <c r="B29" s="146" t="s">
        <v>17</v>
      </c>
      <c r="C29" s="152"/>
      <c r="D29" s="153">
        <v>2491</v>
      </c>
      <c r="E29" s="153">
        <v>1866</v>
      </c>
      <c r="F29" s="101">
        <f>F27</f>
        <v>129039.53311332107</v>
      </c>
      <c r="G29" s="163">
        <f>G27</f>
        <v>100962</v>
      </c>
      <c r="H29" s="101">
        <f>H27</f>
        <v>2014757</v>
      </c>
      <c r="I29" s="170"/>
      <c r="L29"/>
      <c r="M29"/>
      <c r="N29"/>
      <c r="O29" s="12"/>
      <c r="P29" s="67"/>
    </row>
    <row r="30" spans="2:20" ht="20.25" customHeight="1" x14ac:dyDescent="0.35">
      <c r="D30" s="58"/>
      <c r="H30"/>
      <c r="I30"/>
      <c r="J30"/>
      <c r="M30" s="12"/>
      <c r="N30" s="67"/>
      <c r="R30"/>
      <c r="T30" s="3"/>
    </row>
    <row r="31" spans="2:20" ht="39.75" customHeight="1" x14ac:dyDescent="0.35">
      <c r="B31" s="302" t="s">
        <v>264</v>
      </c>
      <c r="C31" s="302"/>
      <c r="D31" s="302"/>
      <c r="E31" s="302"/>
      <c r="F31" s="302"/>
      <c r="G31" s="302"/>
      <c r="H31" s="302"/>
      <c r="I31" s="302"/>
      <c r="J31" s="302"/>
      <c r="K31" s="302"/>
      <c r="L31" s="302"/>
      <c r="M31" s="302"/>
      <c r="N31" s="67"/>
      <c r="Q31" s="79"/>
      <c r="R31" s="79"/>
      <c r="T31" s="3"/>
    </row>
    <row r="32" spans="2:20" ht="39.75" customHeight="1" x14ac:dyDescent="0.35">
      <c r="B32" s="302" t="s">
        <v>210</v>
      </c>
      <c r="C32" s="302"/>
      <c r="D32" s="302"/>
      <c r="E32" s="302"/>
      <c r="F32" s="302"/>
      <c r="G32" s="302"/>
      <c r="H32" s="302"/>
      <c r="I32" s="302"/>
      <c r="J32" s="302"/>
      <c r="K32" s="302"/>
      <c r="L32" s="302"/>
      <c r="M32" s="302"/>
      <c r="N32" s="67"/>
      <c r="O32" s="58"/>
      <c r="R32"/>
      <c r="T32" s="3"/>
    </row>
    <row r="33" spans="1:19" ht="12" customHeight="1" x14ac:dyDescent="0.35">
      <c r="B33" s="58"/>
      <c r="I33" s="79"/>
      <c r="J33" s="79"/>
      <c r="N33" s="16"/>
      <c r="O33" s="16"/>
    </row>
    <row r="34" spans="1:19" ht="27" customHeight="1" x14ac:dyDescent="0.35">
      <c r="B34" s="13" t="s">
        <v>38</v>
      </c>
      <c r="C34" s="13"/>
      <c r="D34" s="13"/>
      <c r="E34" s="13"/>
      <c r="F34" s="14"/>
      <c r="G34" s="14"/>
      <c r="H34" s="14"/>
      <c r="I34" s="14"/>
      <c r="J34" s="14"/>
      <c r="K34" s="14"/>
      <c r="L34" s="14"/>
      <c r="M34" s="14"/>
      <c r="N34" s="14"/>
      <c r="O34" s="14"/>
      <c r="P34" s="14"/>
      <c r="Q34" s="14"/>
      <c r="R34" s="14"/>
      <c r="S34"/>
    </row>
    <row r="35" spans="1:19" ht="27" customHeight="1" x14ac:dyDescent="0.35">
      <c r="B35" s="93"/>
      <c r="C35" s="93"/>
      <c r="D35" s="93"/>
      <c r="E35" s="253"/>
      <c r="F35" s="253"/>
      <c r="G35" s="253"/>
      <c r="H35" s="253"/>
      <c r="I35" s="253"/>
      <c r="J35" s="253"/>
      <c r="K35" s="253"/>
      <c r="L35" s="253"/>
      <c r="M35" s="253"/>
      <c r="N35" s="253"/>
      <c r="O35" s="253"/>
      <c r="P35" s="253"/>
      <c r="Q35" s="253"/>
      <c r="R35" s="253"/>
      <c r="S35"/>
    </row>
    <row r="36" spans="1:19" ht="23.15" customHeight="1" x14ac:dyDescent="0.35">
      <c r="B36" s="307" t="s">
        <v>39</v>
      </c>
      <c r="C36" s="288" t="s">
        <v>40</v>
      </c>
      <c r="D36" s="288" t="s">
        <v>213</v>
      </c>
      <c r="E36" s="303" t="s">
        <v>43</v>
      </c>
      <c r="F36" s="304" t="s">
        <v>346</v>
      </c>
      <c r="G36" s="322" t="s">
        <v>175</v>
      </c>
      <c r="H36" s="323"/>
      <c r="I36" s="227"/>
      <c r="J36" s="304" t="s">
        <v>176</v>
      </c>
      <c r="K36" s="325" t="s">
        <v>276</v>
      </c>
      <c r="L36" s="308" t="s">
        <v>195</v>
      </c>
      <c r="M36" s="308" t="s">
        <v>277</v>
      </c>
      <c r="N36" s="308" t="s">
        <v>347</v>
      </c>
      <c r="O36" s="308" t="s">
        <v>348</v>
      </c>
      <c r="P36" s="308" t="s">
        <v>201</v>
      </c>
      <c r="Q36" s="308" t="s">
        <v>47</v>
      </c>
    </row>
    <row r="37" spans="1:19" ht="94" customHeight="1" x14ac:dyDescent="0.35">
      <c r="B37" s="307"/>
      <c r="C37" s="288"/>
      <c r="D37" s="288"/>
      <c r="E37" s="303"/>
      <c r="F37" s="305"/>
      <c r="G37" s="223" t="s">
        <v>177</v>
      </c>
      <c r="H37" s="224" t="s">
        <v>205</v>
      </c>
      <c r="I37" s="223" t="s">
        <v>207</v>
      </c>
      <c r="J37" s="305"/>
      <c r="K37" s="305"/>
      <c r="L37" s="309"/>
      <c r="M37" s="309"/>
      <c r="N37" s="309"/>
      <c r="O37" s="309"/>
      <c r="P37" s="309"/>
      <c r="Q37" s="308"/>
      <c r="R37" s="23"/>
      <c r="S37" s="72"/>
    </row>
    <row r="38" spans="1:19" ht="34.5" customHeight="1" x14ac:dyDescent="0.35">
      <c r="B38" s="11" t="s">
        <v>58</v>
      </c>
      <c r="C38" s="140" t="s">
        <v>138</v>
      </c>
      <c r="D38" s="233" t="s">
        <v>255</v>
      </c>
      <c r="E38" s="141" t="s">
        <v>59</v>
      </c>
      <c r="F38" s="143" t="s">
        <v>287</v>
      </c>
      <c r="G38" s="125" t="s">
        <v>154</v>
      </c>
      <c r="H38" s="125" t="s">
        <v>188</v>
      </c>
      <c r="I38" s="228" t="s">
        <v>288</v>
      </c>
      <c r="J38" s="228" t="s">
        <v>289</v>
      </c>
      <c r="K38" s="235">
        <v>136</v>
      </c>
      <c r="L38" s="235" t="s">
        <v>290</v>
      </c>
      <c r="M38" s="235">
        <v>91</v>
      </c>
      <c r="N38" s="263" t="s">
        <v>291</v>
      </c>
      <c r="O38" s="230" t="s">
        <v>286</v>
      </c>
      <c r="P38" s="129">
        <v>1</v>
      </c>
      <c r="Q38" s="243"/>
      <c r="S38" s="18"/>
    </row>
    <row r="39" spans="1:19" ht="34.5" customHeight="1" x14ac:dyDescent="0.35">
      <c r="B39" s="11" t="s">
        <v>179</v>
      </c>
      <c r="C39" s="140" t="s">
        <v>120</v>
      </c>
      <c r="D39" s="141" t="s">
        <v>184</v>
      </c>
      <c r="E39" s="281" t="s">
        <v>53</v>
      </c>
      <c r="F39" s="143" t="s">
        <v>312</v>
      </c>
      <c r="G39" s="125" t="s">
        <v>154</v>
      </c>
      <c r="H39" s="125" t="s">
        <v>178</v>
      </c>
      <c r="I39" s="264" t="s">
        <v>292</v>
      </c>
      <c r="J39" s="264" t="s">
        <v>313</v>
      </c>
      <c r="K39" s="283">
        <v>85</v>
      </c>
      <c r="L39" s="283" t="s">
        <v>240</v>
      </c>
      <c r="M39" s="283">
        <v>85</v>
      </c>
      <c r="N39" s="295" t="s">
        <v>236</v>
      </c>
      <c r="O39" s="326" t="s">
        <v>237</v>
      </c>
      <c r="P39" s="129">
        <v>1</v>
      </c>
      <c r="Q39" s="243"/>
      <c r="S39" s="18"/>
    </row>
    <row r="40" spans="1:19" ht="34.5" customHeight="1" x14ac:dyDescent="0.35">
      <c r="B40" s="11" t="s">
        <v>180</v>
      </c>
      <c r="C40" s="140" t="s">
        <v>120</v>
      </c>
      <c r="D40" s="141" t="s">
        <v>183</v>
      </c>
      <c r="E40" s="281"/>
      <c r="F40" s="143" t="s">
        <v>187</v>
      </c>
      <c r="G40" s="125" t="s">
        <v>153</v>
      </c>
      <c r="H40" s="125" t="s">
        <v>178</v>
      </c>
      <c r="I40" s="264" t="s">
        <v>189</v>
      </c>
      <c r="J40" s="264" t="s">
        <v>314</v>
      </c>
      <c r="K40" s="283"/>
      <c r="L40" s="283"/>
      <c r="M40" s="283"/>
      <c r="N40" s="295"/>
      <c r="O40" s="326"/>
      <c r="P40" s="129">
        <v>1</v>
      </c>
      <c r="Q40" s="243"/>
      <c r="S40" s="18"/>
    </row>
    <row r="41" spans="1:19" ht="34.5" customHeight="1" x14ac:dyDescent="0.35">
      <c r="B41" s="11" t="s">
        <v>181</v>
      </c>
      <c r="C41" s="140" t="s">
        <v>125</v>
      </c>
      <c r="D41" s="141" t="s">
        <v>186</v>
      </c>
      <c r="E41" s="281" t="s">
        <v>53</v>
      </c>
      <c r="F41" s="143" t="s">
        <v>293</v>
      </c>
      <c r="G41" s="125" t="s">
        <v>154</v>
      </c>
      <c r="H41" s="125" t="s">
        <v>178</v>
      </c>
      <c r="I41" s="228" t="s">
        <v>294</v>
      </c>
      <c r="J41" s="228" t="s">
        <v>295</v>
      </c>
      <c r="K41" s="283">
        <v>151</v>
      </c>
      <c r="L41" s="298" t="s">
        <v>345</v>
      </c>
      <c r="M41" s="283">
        <v>61</v>
      </c>
      <c r="N41" s="295" t="s">
        <v>238</v>
      </c>
      <c r="O41" s="291" t="s">
        <v>239</v>
      </c>
      <c r="P41" s="129">
        <v>1</v>
      </c>
      <c r="Q41" s="18"/>
      <c r="S41" s="18"/>
    </row>
    <row r="42" spans="1:19" ht="34.5" customHeight="1" x14ac:dyDescent="0.35">
      <c r="B42" s="11" t="s">
        <v>182</v>
      </c>
      <c r="C42" s="140" t="s">
        <v>125</v>
      </c>
      <c r="D42" s="141" t="s">
        <v>185</v>
      </c>
      <c r="E42" s="281"/>
      <c r="F42" s="143" t="s">
        <v>215</v>
      </c>
      <c r="G42" s="125" t="s">
        <v>153</v>
      </c>
      <c r="H42" s="125" t="s">
        <v>178</v>
      </c>
      <c r="I42" s="228" t="s">
        <v>216</v>
      </c>
      <c r="J42" s="228" t="s">
        <v>315</v>
      </c>
      <c r="K42" s="298"/>
      <c r="L42" s="298"/>
      <c r="M42" s="298"/>
      <c r="N42" s="295"/>
      <c r="O42" s="291"/>
      <c r="P42" s="129">
        <v>1</v>
      </c>
      <c r="Q42" s="18"/>
      <c r="S42" s="18"/>
    </row>
    <row r="43" spans="1:19" ht="34.5" customHeight="1" x14ac:dyDescent="0.35">
      <c r="B43" s="11" t="s">
        <v>60</v>
      </c>
      <c r="C43" s="140" t="s">
        <v>61</v>
      </c>
      <c r="D43" s="141" t="s">
        <v>194</v>
      </c>
      <c r="E43" s="141" t="s">
        <v>171</v>
      </c>
      <c r="F43" s="143" t="s">
        <v>272</v>
      </c>
      <c r="G43" s="125" t="s">
        <v>8</v>
      </c>
      <c r="H43" s="125" t="s">
        <v>8</v>
      </c>
      <c r="I43" s="228" t="s">
        <v>8</v>
      </c>
      <c r="J43" s="228" t="s">
        <v>272</v>
      </c>
      <c r="K43" s="235">
        <v>18</v>
      </c>
      <c r="L43" s="128" t="s">
        <v>221</v>
      </c>
      <c r="M43" s="235">
        <v>18</v>
      </c>
      <c r="N43" s="263" t="s">
        <v>273</v>
      </c>
      <c r="O43" s="230" t="s">
        <v>222</v>
      </c>
      <c r="P43" s="129">
        <v>0.72</v>
      </c>
      <c r="Q43" s="18"/>
      <c r="S43" s="18"/>
    </row>
    <row r="44" spans="1:19" ht="34.5" customHeight="1" x14ac:dyDescent="0.35">
      <c r="B44" s="11" t="s">
        <v>232</v>
      </c>
      <c r="C44" s="140" t="s">
        <v>105</v>
      </c>
      <c r="D44" s="233" t="s">
        <v>223</v>
      </c>
      <c r="E44" s="265">
        <v>2026</v>
      </c>
      <c r="F44" s="143" t="s">
        <v>274</v>
      </c>
      <c r="G44" s="125" t="s">
        <v>8</v>
      </c>
      <c r="H44" s="125" t="s">
        <v>8</v>
      </c>
      <c r="I44" s="228" t="s">
        <v>8</v>
      </c>
      <c r="J44" s="228" t="s">
        <v>274</v>
      </c>
      <c r="K44" s="235">
        <v>0</v>
      </c>
      <c r="L44" s="128" t="s">
        <v>296</v>
      </c>
      <c r="M44" s="235">
        <v>0</v>
      </c>
      <c r="N44" s="260" t="s">
        <v>275</v>
      </c>
      <c r="O44" s="230">
        <v>8</v>
      </c>
      <c r="P44" s="129">
        <v>0.55000000000000004</v>
      </c>
      <c r="Q44" s="18"/>
      <c r="S44" s="18"/>
    </row>
    <row r="45" spans="1:19" ht="35.15" customHeight="1" x14ac:dyDescent="0.35">
      <c r="B45" s="11" t="s">
        <v>247</v>
      </c>
      <c r="C45" s="140" t="s">
        <v>22</v>
      </c>
      <c r="D45" s="197" t="s">
        <v>336</v>
      </c>
      <c r="E45" s="125" t="s">
        <v>256</v>
      </c>
      <c r="F45" s="143" t="s">
        <v>278</v>
      </c>
      <c r="G45" s="125" t="s">
        <v>8</v>
      </c>
      <c r="H45" s="206" t="s">
        <v>8</v>
      </c>
      <c r="I45" s="234" t="s">
        <v>8</v>
      </c>
      <c r="J45" s="234" t="s">
        <v>278</v>
      </c>
      <c r="K45" s="228">
        <v>37</v>
      </c>
      <c r="L45" s="270" t="s">
        <v>311</v>
      </c>
      <c r="M45" s="134">
        <v>37</v>
      </c>
      <c r="N45" s="176" t="s">
        <v>279</v>
      </c>
      <c r="O45" s="261" t="s">
        <v>227</v>
      </c>
      <c r="P45" s="136">
        <v>0.95</v>
      </c>
      <c r="Q45" s="229"/>
      <c r="R45" s="229"/>
      <c r="S45"/>
    </row>
    <row r="46" spans="1:19" ht="35.15" customHeight="1" x14ac:dyDescent="0.35">
      <c r="B46" s="131" t="s">
        <v>15</v>
      </c>
      <c r="C46" s="144"/>
      <c r="D46" s="280" t="s">
        <v>338</v>
      </c>
      <c r="E46" s="247"/>
      <c r="F46" s="273" t="s">
        <v>316</v>
      </c>
      <c r="G46" s="247"/>
      <c r="H46" s="150"/>
      <c r="I46" s="149" t="s">
        <v>317</v>
      </c>
      <c r="J46" s="150" t="s">
        <v>318</v>
      </c>
      <c r="K46" s="150">
        <f>SUM(K38:K45)</f>
        <v>427</v>
      </c>
      <c r="L46" s="150"/>
      <c r="M46" s="274">
        <f>SUM(M38:M45)</f>
        <v>292</v>
      </c>
      <c r="N46" s="247" t="s">
        <v>319</v>
      </c>
      <c r="O46" s="244" t="s">
        <v>320</v>
      </c>
      <c r="P46" s="80"/>
      <c r="Q46"/>
      <c r="S46"/>
    </row>
    <row r="47" spans="1:19" ht="25.5" customHeight="1" x14ac:dyDescent="0.35">
      <c r="B47" s="123" t="s">
        <v>16</v>
      </c>
      <c r="C47" s="140" t="s">
        <v>22</v>
      </c>
      <c r="D47" s="233" t="s">
        <v>337</v>
      </c>
      <c r="E47" s="145" t="s">
        <v>217</v>
      </c>
      <c r="F47" s="225" t="s">
        <v>332</v>
      </c>
      <c r="G47" s="125" t="s">
        <v>8</v>
      </c>
      <c r="H47" s="125" t="s">
        <v>8</v>
      </c>
      <c r="I47" s="234" t="s">
        <v>8</v>
      </c>
      <c r="J47" s="125" t="s">
        <v>8</v>
      </c>
      <c r="K47" s="124">
        <v>6</v>
      </c>
      <c r="L47" s="125" t="s">
        <v>218</v>
      </c>
      <c r="M47" s="124">
        <v>6</v>
      </c>
      <c r="N47" s="262" t="s">
        <v>334</v>
      </c>
      <c r="O47" s="231">
        <v>2</v>
      </c>
      <c r="P47" s="239">
        <v>0.65</v>
      </c>
      <c r="Q47" s="74" t="s">
        <v>54</v>
      </c>
      <c r="S47"/>
    </row>
    <row r="48" spans="1:19" ht="23.15" customHeight="1" x14ac:dyDescent="0.35">
      <c r="A48"/>
      <c r="B48" s="146" t="s">
        <v>17</v>
      </c>
      <c r="C48" s="147"/>
      <c r="D48" s="236" t="s">
        <v>263</v>
      </c>
      <c r="E48" s="62"/>
      <c r="F48" s="226" t="s">
        <v>333</v>
      </c>
      <c r="G48" s="153"/>
      <c r="H48" s="153"/>
      <c r="I48" s="207" t="s">
        <v>317</v>
      </c>
      <c r="J48" s="153" t="s">
        <v>318</v>
      </c>
      <c r="K48" s="153">
        <f>K46+K47</f>
        <v>433</v>
      </c>
      <c r="L48" s="153"/>
      <c r="M48" s="153">
        <f>M46+M47</f>
        <v>298</v>
      </c>
      <c r="N48" s="207" t="s">
        <v>272</v>
      </c>
      <c r="O48" s="232" t="s">
        <v>335</v>
      </c>
      <c r="P48" s="90"/>
      <c r="Q48"/>
      <c r="R48"/>
      <c r="S48"/>
    </row>
    <row r="49" spans="1:21" ht="23.15" customHeight="1" x14ac:dyDescent="0.35">
      <c r="A49"/>
      <c r="D49" s="58"/>
      <c r="E49" s="58"/>
      <c r="H49" s="79"/>
      <c r="I49" s="79"/>
      <c r="K49" s="58"/>
      <c r="N49" s="12"/>
      <c r="O49" s="56"/>
      <c r="P49" s="56"/>
      <c r="Q49" s="56"/>
      <c r="S49" s="56"/>
    </row>
    <row r="50" spans="1:21" s="14" customFormat="1" ht="27" customHeight="1" x14ac:dyDescent="0.35">
      <c r="A50" s="3"/>
      <c r="B50" s="13" t="s">
        <v>55</v>
      </c>
      <c r="C50" s="13"/>
      <c r="D50" s="13"/>
      <c r="P50" s="57"/>
    </row>
    <row r="51" spans="1:21" ht="23.15" customHeight="1" x14ac:dyDescent="0.35">
      <c r="A51" s="55"/>
      <c r="T51" s="3"/>
    </row>
    <row r="52" spans="1:21" ht="23.15" customHeight="1" x14ac:dyDescent="0.35">
      <c r="A52" s="55"/>
      <c r="B52" s="307" t="s">
        <v>39</v>
      </c>
      <c r="C52" s="288" t="s">
        <v>40</v>
      </c>
      <c r="D52" s="288" t="s">
        <v>213</v>
      </c>
      <c r="E52" s="288" t="s">
        <v>43</v>
      </c>
      <c r="F52" s="304" t="s">
        <v>346</v>
      </c>
      <c r="G52" s="322" t="s">
        <v>175</v>
      </c>
      <c r="H52" s="323"/>
      <c r="I52" s="227"/>
      <c r="J52" s="304" t="s">
        <v>176</v>
      </c>
      <c r="K52" s="325" t="s">
        <v>276</v>
      </c>
      <c r="L52" s="308" t="s">
        <v>45</v>
      </c>
      <c r="M52" s="308" t="s">
        <v>277</v>
      </c>
      <c r="N52" s="308" t="s">
        <v>347</v>
      </c>
      <c r="O52" s="308" t="s">
        <v>348</v>
      </c>
      <c r="P52" s="308" t="s">
        <v>201</v>
      </c>
      <c r="Q52" s="308" t="s">
        <v>47</v>
      </c>
      <c r="T52" s="3"/>
      <c r="U52"/>
    </row>
    <row r="53" spans="1:21" ht="79.5" customHeight="1" x14ac:dyDescent="0.35">
      <c r="B53" s="307"/>
      <c r="C53" s="288"/>
      <c r="D53" s="288"/>
      <c r="E53" s="301"/>
      <c r="F53" s="305"/>
      <c r="G53" s="240" t="s">
        <v>177</v>
      </c>
      <c r="H53" s="224" t="s">
        <v>205</v>
      </c>
      <c r="I53" s="223" t="s">
        <v>207</v>
      </c>
      <c r="J53" s="305"/>
      <c r="K53" s="305"/>
      <c r="L53" s="309"/>
      <c r="M53" s="309"/>
      <c r="N53" s="309"/>
      <c r="O53" s="309"/>
      <c r="P53" s="309"/>
      <c r="Q53" s="308"/>
      <c r="R53" s="73"/>
      <c r="S53" s="23"/>
      <c r="T53" s="5"/>
      <c r="U53"/>
    </row>
    <row r="54" spans="1:21" ht="41.5" customHeight="1" x14ac:dyDescent="0.35">
      <c r="B54" s="123" t="s">
        <v>190</v>
      </c>
      <c r="C54" s="140" t="s">
        <v>48</v>
      </c>
      <c r="D54" s="233" t="s">
        <v>192</v>
      </c>
      <c r="E54" s="290" t="s">
        <v>156</v>
      </c>
      <c r="F54" s="271" t="s">
        <v>297</v>
      </c>
      <c r="G54" s="266" t="s">
        <v>154</v>
      </c>
      <c r="H54" s="267" t="s">
        <v>178</v>
      </c>
      <c r="I54" s="267" t="s">
        <v>298</v>
      </c>
      <c r="J54" s="268" t="s">
        <v>299</v>
      </c>
      <c r="K54" s="292">
        <v>40</v>
      </c>
      <c r="L54" s="282" t="s">
        <v>240</v>
      </c>
      <c r="M54" s="292">
        <v>40</v>
      </c>
      <c r="N54" s="294" t="s">
        <v>321</v>
      </c>
      <c r="O54" s="284" t="s">
        <v>300</v>
      </c>
      <c r="P54" s="238">
        <v>1</v>
      </c>
      <c r="Q54" s="327" t="s">
        <v>244</v>
      </c>
      <c r="R54" s="237"/>
      <c r="T54" s="19"/>
      <c r="U54"/>
    </row>
    <row r="55" spans="1:21" ht="41.5" customHeight="1" x14ac:dyDescent="0.35">
      <c r="B55" s="123" t="s">
        <v>211</v>
      </c>
      <c r="C55" s="142" t="s">
        <v>48</v>
      </c>
      <c r="D55" s="124" t="s">
        <v>193</v>
      </c>
      <c r="E55" s="291"/>
      <c r="F55" s="272" t="s">
        <v>301</v>
      </c>
      <c r="G55" s="124" t="s">
        <v>153</v>
      </c>
      <c r="H55" s="124" t="s">
        <v>178</v>
      </c>
      <c r="I55" s="125" t="s">
        <v>302</v>
      </c>
      <c r="J55" s="124" t="s">
        <v>303</v>
      </c>
      <c r="K55" s="293"/>
      <c r="L55" s="283"/>
      <c r="M55" s="293"/>
      <c r="N55" s="295"/>
      <c r="O55" s="285"/>
      <c r="P55" s="239">
        <v>1</v>
      </c>
      <c r="Q55" s="328"/>
      <c r="R55" s="18"/>
      <c r="T55" s="18"/>
      <c r="U55"/>
    </row>
    <row r="56" spans="1:21" ht="41.5" customHeight="1" x14ac:dyDescent="0.35">
      <c r="B56" s="123" t="s">
        <v>212</v>
      </c>
      <c r="C56" s="142" t="s">
        <v>48</v>
      </c>
      <c r="D56" s="124" t="s">
        <v>196</v>
      </c>
      <c r="E56" s="124">
        <v>2027</v>
      </c>
      <c r="F56" s="272" t="s">
        <v>304</v>
      </c>
      <c r="G56" s="124" t="s">
        <v>154</v>
      </c>
      <c r="H56" s="124" t="s">
        <v>178</v>
      </c>
      <c r="I56" s="125" t="s">
        <v>305</v>
      </c>
      <c r="J56" s="124" t="s">
        <v>306</v>
      </c>
      <c r="K56" s="141">
        <v>10</v>
      </c>
      <c r="L56" s="128">
        <v>0.1</v>
      </c>
      <c r="M56" s="141">
        <v>10</v>
      </c>
      <c r="N56" s="263" t="s">
        <v>307</v>
      </c>
      <c r="O56" s="263" t="s">
        <v>308</v>
      </c>
      <c r="P56" s="239">
        <v>1</v>
      </c>
      <c r="Q56" s="242"/>
      <c r="R56" s="18"/>
      <c r="T56" s="18"/>
      <c r="U56"/>
    </row>
    <row r="57" spans="1:21" ht="41.5" customHeight="1" x14ac:dyDescent="0.35">
      <c r="B57" s="130" t="s">
        <v>219</v>
      </c>
      <c r="C57" s="245" t="s">
        <v>143</v>
      </c>
      <c r="D57" s="250" t="s">
        <v>220</v>
      </c>
      <c r="E57" s="204" t="s">
        <v>156</v>
      </c>
      <c r="F57" s="214" t="s">
        <v>280</v>
      </c>
      <c r="G57" s="134" t="s">
        <v>8</v>
      </c>
      <c r="H57" s="134" t="s">
        <v>8</v>
      </c>
      <c r="I57" s="134" t="s">
        <v>8</v>
      </c>
      <c r="J57" s="251" t="s">
        <v>280</v>
      </c>
      <c r="K57" s="134">
        <v>3</v>
      </c>
      <c r="L57" s="252" t="s">
        <v>281</v>
      </c>
      <c r="M57" s="134">
        <v>3</v>
      </c>
      <c r="N57" s="134" t="s">
        <v>282</v>
      </c>
      <c r="O57" s="135" t="s">
        <v>283</v>
      </c>
      <c r="P57" s="203">
        <v>1</v>
      </c>
      <c r="Q57" s="24"/>
      <c r="R57" s="23"/>
      <c r="S57" s="23"/>
      <c r="T57" s="3"/>
      <c r="U57"/>
    </row>
    <row r="58" spans="1:21" ht="34.5" customHeight="1" x14ac:dyDescent="0.35">
      <c r="B58" s="248"/>
      <c r="C58" s="249"/>
      <c r="D58" s="249"/>
      <c r="E58" s="249"/>
      <c r="F58" s="249"/>
      <c r="G58" s="249"/>
      <c r="H58" s="249"/>
      <c r="I58" s="249"/>
      <c r="J58" s="249"/>
      <c r="K58" s="249"/>
      <c r="L58" s="249"/>
      <c r="M58" s="249"/>
      <c r="N58" s="249"/>
      <c r="O58" s="249"/>
      <c r="P58" s="249"/>
      <c r="Q58" s="249"/>
      <c r="R58" s="67"/>
    </row>
    <row r="59" spans="1:21" ht="74.25" customHeight="1" x14ac:dyDescent="0.35">
      <c r="B59" s="171" t="s">
        <v>161</v>
      </c>
      <c r="C59" s="314" t="s">
        <v>62</v>
      </c>
      <c r="D59" s="315"/>
      <c r="E59" s="316"/>
      <c r="F59" s="320" t="s">
        <v>44</v>
      </c>
      <c r="G59" s="322" t="s">
        <v>175</v>
      </c>
      <c r="H59" s="323"/>
      <c r="I59" s="287" t="s">
        <v>207</v>
      </c>
      <c r="J59" s="287" t="s">
        <v>176</v>
      </c>
      <c r="K59" s="287" t="s">
        <v>276</v>
      </c>
      <c r="L59" s="288" t="s">
        <v>45</v>
      </c>
      <c r="M59" s="287" t="s">
        <v>277</v>
      </c>
      <c r="N59" s="287" t="s">
        <v>37</v>
      </c>
      <c r="O59" s="313" t="s">
        <v>203</v>
      </c>
      <c r="P59" s="222" t="s">
        <v>201</v>
      </c>
      <c r="Q59" s="2" t="s">
        <v>47</v>
      </c>
      <c r="S59"/>
      <c r="T59" s="3"/>
    </row>
    <row r="60" spans="1:21" ht="25.5" customHeight="1" x14ac:dyDescent="0.35">
      <c r="B60" s="1"/>
      <c r="C60" s="279">
        <v>2026</v>
      </c>
      <c r="D60" s="21">
        <v>2027</v>
      </c>
      <c r="E60" s="21">
        <v>2028</v>
      </c>
      <c r="F60" s="321"/>
      <c r="G60" s="324" t="s">
        <v>177</v>
      </c>
      <c r="H60" s="324" t="s">
        <v>205</v>
      </c>
      <c r="I60" s="288"/>
      <c r="J60" s="288"/>
      <c r="K60" s="288"/>
      <c r="L60" s="288"/>
      <c r="M60" s="288"/>
      <c r="N60" s="288"/>
      <c r="O60" s="303"/>
      <c r="P60" s="200"/>
      <c r="Q60" s="4"/>
      <c r="S60"/>
      <c r="T60" s="3"/>
    </row>
    <row r="61" spans="1:21" ht="25.5" customHeight="1" x14ac:dyDescent="0.35">
      <c r="B61" s="191" t="s">
        <v>163</v>
      </c>
      <c r="C61" s="279" t="s">
        <v>162</v>
      </c>
      <c r="D61" s="21" t="s">
        <v>162</v>
      </c>
      <c r="E61" s="21" t="s">
        <v>162</v>
      </c>
      <c r="F61" s="321"/>
      <c r="G61" s="308"/>
      <c r="H61" s="308"/>
      <c r="I61" s="288"/>
      <c r="J61" s="288"/>
      <c r="K61" s="288"/>
      <c r="L61" s="288"/>
      <c r="M61" s="288"/>
      <c r="N61" s="288"/>
      <c r="O61" s="303"/>
      <c r="P61" s="22"/>
      <c r="Q61" s="213"/>
      <c r="S61"/>
      <c r="T61" s="3"/>
    </row>
    <row r="62" spans="1:21" ht="40" customHeight="1" x14ac:dyDescent="0.35">
      <c r="B62" s="123" t="s">
        <v>48</v>
      </c>
      <c r="C62" s="124" t="s">
        <v>8</v>
      </c>
      <c r="D62" s="259" t="s">
        <v>258</v>
      </c>
      <c r="E62" s="197" t="s">
        <v>259</v>
      </c>
      <c r="F62" s="126" t="s">
        <v>322</v>
      </c>
      <c r="G62" s="266" t="s">
        <v>154</v>
      </c>
      <c r="H62" s="269" t="s">
        <v>224</v>
      </c>
      <c r="I62" s="141" t="s">
        <v>310</v>
      </c>
      <c r="J62" s="141" t="s">
        <v>323</v>
      </c>
      <c r="K62" s="125">
        <v>44</v>
      </c>
      <c r="L62" s="127" t="s">
        <v>225</v>
      </c>
      <c r="M62" s="125">
        <v>44</v>
      </c>
      <c r="N62" s="125" t="s">
        <v>324</v>
      </c>
      <c r="O62" s="275" t="s">
        <v>325</v>
      </c>
      <c r="P62" s="129">
        <v>1</v>
      </c>
      <c r="Q62" s="210" t="s">
        <v>248</v>
      </c>
      <c r="S62"/>
      <c r="T62" s="3"/>
    </row>
    <row r="63" spans="1:21" ht="40" customHeight="1" x14ac:dyDescent="0.35">
      <c r="B63" s="123" t="s">
        <v>63</v>
      </c>
      <c r="C63" s="124" t="s">
        <v>8</v>
      </c>
      <c r="D63" s="124" t="s">
        <v>257</v>
      </c>
      <c r="E63" s="125" t="s">
        <v>8</v>
      </c>
      <c r="F63" s="126" t="s">
        <v>284</v>
      </c>
      <c r="G63" s="125" t="s">
        <v>8</v>
      </c>
      <c r="H63" s="125" t="s">
        <v>8</v>
      </c>
      <c r="I63" s="125" t="s">
        <v>8</v>
      </c>
      <c r="J63" s="125" t="s">
        <v>284</v>
      </c>
      <c r="K63" s="125">
        <v>0</v>
      </c>
      <c r="L63" s="127" t="s">
        <v>226</v>
      </c>
      <c r="M63" s="125">
        <v>0</v>
      </c>
      <c r="N63" s="197">
        <v>12</v>
      </c>
      <c r="O63" s="180">
        <v>8</v>
      </c>
      <c r="P63" s="129">
        <v>1</v>
      </c>
      <c r="Q63" s="211" t="s">
        <v>339</v>
      </c>
      <c r="S63"/>
      <c r="T63" s="3"/>
    </row>
    <row r="64" spans="1:21" ht="60" customHeight="1" x14ac:dyDescent="0.35">
      <c r="B64" s="130" t="s">
        <v>164</v>
      </c>
      <c r="C64" s="197" t="s">
        <v>269</v>
      </c>
      <c r="D64" s="198" t="s">
        <v>270</v>
      </c>
      <c r="E64" s="125" t="s">
        <v>8</v>
      </c>
      <c r="F64" s="199" t="s">
        <v>309</v>
      </c>
      <c r="G64" s="125" t="s">
        <v>8</v>
      </c>
      <c r="H64" s="125" t="s">
        <v>8</v>
      </c>
      <c r="I64" s="125" t="s">
        <v>8</v>
      </c>
      <c r="J64" s="125" t="s">
        <v>309</v>
      </c>
      <c r="K64" s="125">
        <v>10</v>
      </c>
      <c r="L64" s="127" t="s">
        <v>226</v>
      </c>
      <c r="M64" s="125">
        <v>10</v>
      </c>
      <c r="N64" s="125">
        <v>8</v>
      </c>
      <c r="O64" s="180">
        <v>7</v>
      </c>
      <c r="P64" s="187">
        <v>0.84</v>
      </c>
      <c r="Q64" s="212" t="s">
        <v>285</v>
      </c>
      <c r="S64"/>
      <c r="T64" s="3"/>
    </row>
    <row r="65" spans="1:20" ht="34.5" customHeight="1" x14ac:dyDescent="0.35">
      <c r="A65" s="83"/>
      <c r="B65" s="131" t="s">
        <v>15</v>
      </c>
      <c r="C65" s="201" t="s">
        <v>269</v>
      </c>
      <c r="D65" s="201" t="s">
        <v>271</v>
      </c>
      <c r="E65" s="201" t="s">
        <v>259</v>
      </c>
      <c r="F65" s="202" t="s">
        <v>326</v>
      </c>
      <c r="G65" s="247"/>
      <c r="H65" s="132"/>
      <c r="I65" s="132" t="s">
        <v>310</v>
      </c>
      <c r="J65" s="132" t="s">
        <v>340</v>
      </c>
      <c r="K65" s="132">
        <f>K62+K63+K64</f>
        <v>54</v>
      </c>
      <c r="L65" s="132"/>
      <c r="M65" s="132">
        <f>M62+M63+M64</f>
        <v>54</v>
      </c>
      <c r="N65" s="241" t="s">
        <v>329</v>
      </c>
      <c r="O65" s="244" t="s">
        <v>330</v>
      </c>
      <c r="P65" s="133"/>
      <c r="Q65"/>
      <c r="R65"/>
      <c r="S65"/>
      <c r="T65" s="3"/>
    </row>
    <row r="66" spans="1:20" ht="34.5" customHeight="1" x14ac:dyDescent="0.35">
      <c r="A66" s="83"/>
      <c r="B66" s="130" t="s">
        <v>16</v>
      </c>
      <c r="C66" s="254" t="s">
        <v>242</v>
      </c>
      <c r="D66" s="254" t="s">
        <v>260</v>
      </c>
      <c r="E66" s="134" t="s">
        <v>8</v>
      </c>
      <c r="F66" s="246" t="s">
        <v>286</v>
      </c>
      <c r="G66" s="176" t="s">
        <v>8</v>
      </c>
      <c r="H66" s="176" t="s">
        <v>8</v>
      </c>
      <c r="I66" s="134" t="s">
        <v>8</v>
      </c>
      <c r="J66" s="176" t="s">
        <v>286</v>
      </c>
      <c r="K66" s="134">
        <v>0</v>
      </c>
      <c r="L66" s="278">
        <v>0.25</v>
      </c>
      <c r="M66" s="134">
        <v>0</v>
      </c>
      <c r="N66" s="134">
        <v>4</v>
      </c>
      <c r="O66" s="134">
        <v>3</v>
      </c>
      <c r="P66" s="203">
        <v>0.53</v>
      </c>
      <c r="Q66" s="74" t="s">
        <v>173</v>
      </c>
      <c r="R66"/>
      <c r="S66"/>
      <c r="T66" s="3"/>
    </row>
    <row r="67" spans="1:20" ht="20.5" customHeight="1" x14ac:dyDescent="0.35">
      <c r="A67" s="83"/>
      <c r="B67"/>
      <c r="C67"/>
      <c r="D67"/>
      <c r="E67"/>
      <c r="F67"/>
      <c r="G67"/>
      <c r="H67"/>
      <c r="I67"/>
      <c r="J67"/>
      <c r="K67"/>
      <c r="L67"/>
      <c r="M67"/>
      <c r="N67"/>
      <c r="O67"/>
      <c r="P67"/>
      <c r="Q67" s="77"/>
      <c r="R67"/>
      <c r="S67"/>
      <c r="T67" s="3"/>
    </row>
    <row r="68" spans="1:20" ht="34.5" customHeight="1" x14ac:dyDescent="0.35">
      <c r="A68" s="83"/>
      <c r="B68" s="137" t="s">
        <v>64</v>
      </c>
      <c r="C68" s="317" t="s">
        <v>261</v>
      </c>
      <c r="D68" s="318"/>
      <c r="E68" s="319"/>
      <c r="F68" s="138" t="s">
        <v>327</v>
      </c>
      <c r="G68" s="156"/>
      <c r="H68" s="156"/>
      <c r="I68" s="156" t="s">
        <v>328</v>
      </c>
      <c r="J68" s="156" t="s">
        <v>341</v>
      </c>
      <c r="K68" s="276">
        <v>107</v>
      </c>
      <c r="L68" s="276"/>
      <c r="M68" s="276">
        <v>107</v>
      </c>
      <c r="N68" s="276" t="s">
        <v>331</v>
      </c>
      <c r="O68" s="277" t="s">
        <v>349</v>
      </c>
      <c r="P68" s="164"/>
      <c r="Q68" s="77"/>
      <c r="R68"/>
      <c r="S68"/>
      <c r="T68" s="3"/>
    </row>
    <row r="69" spans="1:20" customFormat="1" ht="34.5" customHeight="1" x14ac:dyDescent="0.55000000000000004">
      <c r="B69" s="188"/>
      <c r="C69" s="139"/>
      <c r="D69" s="220"/>
      <c r="E69" s="220"/>
      <c r="O69" s="173"/>
      <c r="P69" s="173"/>
      <c r="Q69" s="12"/>
      <c r="R69" s="12"/>
    </row>
    <row r="70" spans="1:20" customFormat="1" ht="24.65" customHeight="1" x14ac:dyDescent="0.55000000000000004">
      <c r="B70" s="208"/>
      <c r="C70" s="188"/>
      <c r="D70" s="188"/>
      <c r="E70" s="188"/>
      <c r="F70" s="188"/>
      <c r="G70" s="209"/>
      <c r="H70" s="188"/>
      <c r="I70" s="188"/>
      <c r="J70" s="188"/>
      <c r="K70" s="188"/>
      <c r="L70" s="188"/>
      <c r="M70" s="188"/>
      <c r="N70" s="188"/>
      <c r="O70" s="221"/>
      <c r="P70" s="67"/>
      <c r="Q70" s="12"/>
      <c r="R70" s="67"/>
    </row>
    <row r="71" spans="1:20" ht="20.149999999999999" customHeight="1" x14ac:dyDescent="0.55000000000000004">
      <c r="A71"/>
      <c r="B71" s="188" t="s">
        <v>202</v>
      </c>
      <c r="C71" s="188"/>
      <c r="D71" s="188"/>
      <c r="E71" s="188"/>
      <c r="F71" s="188"/>
      <c r="G71" s="188"/>
      <c r="H71" s="188"/>
      <c r="I71" s="188"/>
      <c r="J71" s="188"/>
      <c r="K71" s="188"/>
      <c r="L71" s="188"/>
      <c r="M71" s="188"/>
      <c r="N71" s="188"/>
      <c r="O71" s="189"/>
      <c r="P71" s="67"/>
      <c r="Q71" s="12"/>
      <c r="R71" s="12"/>
      <c r="S71"/>
    </row>
    <row r="72" spans="1:20" ht="44.25" customHeight="1" x14ac:dyDescent="0.55000000000000004">
      <c r="A72"/>
      <c r="B72" s="312" t="s">
        <v>343</v>
      </c>
      <c r="C72" s="312"/>
      <c r="D72" s="312"/>
      <c r="E72" s="312"/>
      <c r="F72" s="312"/>
      <c r="G72" s="312"/>
      <c r="H72" s="312"/>
      <c r="I72" s="312"/>
      <c r="J72" s="312"/>
      <c r="K72" s="312"/>
      <c r="L72" s="312"/>
      <c r="M72" s="312"/>
      <c r="N72" s="312"/>
      <c r="O72" s="312"/>
      <c r="P72" s="312"/>
      <c r="Q72"/>
      <c r="S72"/>
    </row>
    <row r="73" spans="1:20" ht="34.5" customHeight="1" x14ac:dyDescent="0.35">
      <c r="A73"/>
      <c r="B73" s="311" t="s">
        <v>214</v>
      </c>
      <c r="C73" s="286"/>
      <c r="D73" s="286"/>
      <c r="E73" s="286"/>
      <c r="F73" s="286"/>
      <c r="G73" s="286"/>
      <c r="H73" s="286"/>
      <c r="I73" s="286"/>
      <c r="J73" s="286"/>
      <c r="K73" s="286"/>
      <c r="L73" s="286"/>
      <c r="M73" s="286"/>
      <c r="N73" s="286"/>
      <c r="O73" s="286"/>
      <c r="P73" s="78"/>
      <c r="Q73"/>
      <c r="S73"/>
    </row>
    <row r="74" spans="1:20" ht="34.5" customHeight="1" x14ac:dyDescent="0.55000000000000004">
      <c r="A74"/>
      <c r="B74" s="312" t="s">
        <v>204</v>
      </c>
      <c r="C74" s="312"/>
      <c r="D74" s="312"/>
      <c r="E74" s="312"/>
      <c r="F74" s="312"/>
      <c r="G74" s="312"/>
      <c r="H74" s="312"/>
      <c r="I74" s="312"/>
      <c r="J74" s="312"/>
      <c r="K74" s="312"/>
      <c r="L74" s="312"/>
      <c r="M74" s="312"/>
      <c r="N74" s="312"/>
      <c r="O74" s="312"/>
      <c r="P74" s="78"/>
      <c r="Q74"/>
      <c r="S74"/>
    </row>
    <row r="75" spans="1:20" ht="34.5" customHeight="1" x14ac:dyDescent="0.35">
      <c r="A75"/>
      <c r="B75" s="286" t="s">
        <v>206</v>
      </c>
      <c r="C75" s="286"/>
      <c r="D75" s="286"/>
      <c r="E75" s="286"/>
      <c r="F75" s="286"/>
      <c r="G75" s="286"/>
      <c r="H75" s="286"/>
      <c r="I75" s="286"/>
      <c r="J75" s="286"/>
      <c r="K75" s="286"/>
      <c r="L75" s="286"/>
      <c r="M75" s="286"/>
      <c r="N75" s="286"/>
      <c r="O75" s="286"/>
      <c r="P75" s="78"/>
      <c r="Q75"/>
      <c r="S75"/>
    </row>
    <row r="76" spans="1:20" x14ac:dyDescent="0.35">
      <c r="A76"/>
      <c r="B76" s="286" t="s">
        <v>344</v>
      </c>
      <c r="C76" s="286"/>
      <c r="D76" s="286"/>
      <c r="E76" s="286"/>
      <c r="F76" s="286"/>
      <c r="G76" s="286"/>
      <c r="H76" s="286"/>
      <c r="I76" s="286"/>
      <c r="J76" s="286"/>
      <c r="K76" s="286"/>
      <c r="L76" s="286"/>
      <c r="M76" s="286"/>
      <c r="N76" s="286"/>
      <c r="O76" s="286"/>
      <c r="P76" s="78"/>
      <c r="Q76"/>
      <c r="S76"/>
    </row>
    <row r="77" spans="1:20" ht="34.5" customHeight="1" x14ac:dyDescent="0.35">
      <c r="A77"/>
      <c r="B77" s="25" t="s">
        <v>65</v>
      </c>
      <c r="C77" s="13"/>
      <c r="D77" s="13"/>
      <c r="E77" s="13"/>
      <c r="F77" s="14"/>
      <c r="G77" s="14"/>
      <c r="H77" s="14"/>
      <c r="I77" s="14"/>
      <c r="J77" s="14"/>
      <c r="K77" s="14"/>
      <c r="L77" s="14"/>
      <c r="M77" s="14"/>
      <c r="N77" s="14"/>
      <c r="O77" s="14"/>
      <c r="P77" s="14"/>
      <c r="Q77" s="14"/>
      <c r="R77" s="14"/>
    </row>
    <row r="78" spans="1:20" ht="21.75" customHeight="1" x14ac:dyDescent="0.35">
      <c r="A78"/>
      <c r="B78" s="165"/>
      <c r="C78" s="93"/>
      <c r="D78" s="93"/>
      <c r="E78" s="93"/>
      <c r="F78" s="15"/>
      <c r="G78" s="15"/>
      <c r="H78" s="15"/>
      <c r="I78" s="15"/>
      <c r="J78" s="15"/>
      <c r="K78" s="15"/>
      <c r="L78" s="15"/>
      <c r="M78" s="15"/>
      <c r="N78" s="15"/>
      <c r="O78" s="15"/>
      <c r="P78" s="15"/>
      <c r="Q78" s="15"/>
      <c r="R78" s="15"/>
    </row>
    <row r="79" spans="1:20" ht="76.5" customHeight="1" x14ac:dyDescent="0.35">
      <c r="A79"/>
      <c r="B79" s="54" t="s">
        <v>10</v>
      </c>
      <c r="C79" s="2" t="s">
        <v>253</v>
      </c>
      <c r="D79" s="2" t="s">
        <v>252</v>
      </c>
      <c r="F79"/>
      <c r="G79"/>
      <c r="H79" s="58"/>
      <c r="I79" s="58"/>
      <c r="J79" s="58"/>
      <c r="K79" s="58"/>
      <c r="L79"/>
      <c r="M79"/>
      <c r="N79"/>
      <c r="O79"/>
      <c r="P79"/>
      <c r="Q79"/>
      <c r="R79"/>
      <c r="S79"/>
    </row>
    <row r="80" spans="1:20" ht="34.5" customHeight="1" x14ac:dyDescent="0.35">
      <c r="A80"/>
      <c r="B80" s="84" t="s">
        <v>66</v>
      </c>
      <c r="C80" s="192">
        <v>2121.966975021799</v>
      </c>
      <c r="D80" s="52">
        <v>2988</v>
      </c>
      <c r="F80"/>
      <c r="G80"/>
      <c r="H80" s="83"/>
      <c r="I80" s="83"/>
      <c r="J80" s="83"/>
      <c r="K80" s="83"/>
      <c r="L80"/>
      <c r="M80"/>
      <c r="N80"/>
      <c r="O80"/>
      <c r="P80"/>
      <c r="Q80"/>
      <c r="R80"/>
      <c r="S80"/>
    </row>
    <row r="81" spans="1:20" ht="42" customHeight="1" x14ac:dyDescent="0.35">
      <c r="A81"/>
      <c r="B81" s="84" t="s">
        <v>67</v>
      </c>
      <c r="C81" s="193">
        <v>-1293.0986274713912</v>
      </c>
      <c r="D81" s="91">
        <v>-1455</v>
      </c>
      <c r="F81" s="256"/>
      <c r="G81"/>
      <c r="H81" s="83"/>
      <c r="I81" s="83"/>
      <c r="J81" s="255"/>
      <c r="K81" s="255"/>
      <c r="L81"/>
      <c r="M81"/>
      <c r="N81"/>
      <c r="O81"/>
      <c r="P81"/>
      <c r="Q81"/>
      <c r="R81"/>
      <c r="S81"/>
    </row>
    <row r="82" spans="1:20" ht="34.5" customHeight="1" x14ac:dyDescent="0.35">
      <c r="A82"/>
      <c r="B82" s="92" t="s">
        <v>68</v>
      </c>
      <c r="C82" s="194">
        <f>C80+C81</f>
        <v>828.86834755040786</v>
      </c>
      <c r="D82" s="181">
        <f>D80+D81</f>
        <v>1533</v>
      </c>
      <c r="F82" s="256"/>
      <c r="G82"/>
      <c r="H82" s="83"/>
      <c r="I82" s="83"/>
      <c r="J82" s="255"/>
      <c r="K82" s="255"/>
      <c r="L82"/>
      <c r="M82"/>
      <c r="N82"/>
      <c r="O82"/>
      <c r="P82"/>
      <c r="Q82"/>
      <c r="R82"/>
      <c r="S82"/>
    </row>
    <row r="83" spans="1:20" ht="34.5" customHeight="1" x14ac:dyDescent="0.35">
      <c r="A83"/>
      <c r="C83" s="58"/>
      <c r="E83"/>
      <c r="F83"/>
      <c r="G83"/>
      <c r="H83" s="83"/>
      <c r="I83" s="83"/>
      <c r="J83" s="83"/>
      <c r="K83" s="83"/>
      <c r="L83"/>
      <c r="M83"/>
      <c r="N83"/>
      <c r="O83"/>
      <c r="P83"/>
      <c r="Q83"/>
      <c r="R83"/>
      <c r="S83"/>
    </row>
    <row r="84" spans="1:20" x14ac:dyDescent="0.35">
      <c r="A84"/>
      <c r="B84" s="302"/>
      <c r="C84" s="302"/>
      <c r="D84" s="302"/>
      <c r="E84" s="302"/>
      <c r="F84" s="302"/>
      <c r="G84" s="302"/>
      <c r="H84" s="302"/>
      <c r="I84" s="302"/>
      <c r="J84" s="302"/>
      <c r="K84" s="302"/>
      <c r="L84" s="302"/>
      <c r="M84" s="302"/>
      <c r="N84" s="302"/>
      <c r="O84" s="53"/>
      <c r="P84" s="53"/>
      <c r="Q84"/>
      <c r="R84"/>
      <c r="S84"/>
    </row>
    <row r="85" spans="1:20" x14ac:dyDescent="0.35">
      <c r="A85"/>
      <c r="B85" s="53"/>
      <c r="C85" s="53"/>
      <c r="D85" s="53"/>
      <c r="E85" s="53"/>
      <c r="F85" s="53"/>
      <c r="G85" s="53"/>
      <c r="H85" s="53"/>
      <c r="I85" s="53"/>
      <c r="J85" s="53"/>
      <c r="K85" s="53"/>
      <c r="L85" s="53"/>
      <c r="M85" s="53"/>
      <c r="N85" s="53"/>
      <c r="O85" s="53"/>
      <c r="P85" s="53"/>
      <c r="Q85"/>
      <c r="R85"/>
      <c r="S85"/>
    </row>
    <row r="86" spans="1:20" x14ac:dyDescent="0.35">
      <c r="B86" s="17"/>
      <c r="C86" s="17"/>
      <c r="D86" s="17"/>
    </row>
    <row r="87" spans="1:20" ht="27" customHeight="1" x14ac:dyDescent="0.35">
      <c r="B87" s="25" t="s">
        <v>208</v>
      </c>
      <c r="C87" s="13"/>
      <c r="D87" s="13"/>
      <c r="E87" s="13"/>
      <c r="F87" s="14"/>
      <c r="G87" s="14"/>
      <c r="H87" s="14"/>
      <c r="I87" s="14"/>
      <c r="J87" s="14"/>
      <c r="K87" s="14"/>
      <c r="L87" s="14"/>
      <c r="M87" s="14"/>
      <c r="N87" s="14"/>
      <c r="O87" s="14"/>
      <c r="P87" s="14"/>
      <c r="Q87" s="14"/>
      <c r="R87" s="14"/>
    </row>
    <row r="88" spans="1:20" x14ac:dyDescent="0.35">
      <c r="B88" s="17" t="s">
        <v>69</v>
      </c>
      <c r="C88" s="17"/>
      <c r="D88" s="17"/>
    </row>
    <row r="89" spans="1:20" x14ac:dyDescent="0.35">
      <c r="B89"/>
      <c r="C89"/>
      <c r="D89"/>
      <c r="E89"/>
      <c r="F89"/>
      <c r="M89" s="15">
        <v>3.5</v>
      </c>
      <c r="S89"/>
      <c r="T89" s="3"/>
    </row>
    <row r="90" spans="1:20" x14ac:dyDescent="0.35">
      <c r="H90"/>
      <c r="I90"/>
      <c r="J90"/>
      <c r="K90"/>
      <c r="L90"/>
      <c r="P90" s="58"/>
      <c r="S90"/>
      <c r="T90" s="3"/>
    </row>
    <row r="91" spans="1:20" x14ac:dyDescent="0.35">
      <c r="H91"/>
      <c r="I91"/>
      <c r="J91"/>
      <c r="K91"/>
      <c r="L91" s="47" t="s">
        <v>209</v>
      </c>
      <c r="M91" s="37">
        <v>2024</v>
      </c>
      <c r="N91" s="37" t="s">
        <v>70</v>
      </c>
      <c r="O91" s="37" t="s">
        <v>71</v>
      </c>
      <c r="P91" s="37" t="s">
        <v>155</v>
      </c>
      <c r="S91"/>
      <c r="T91" s="3"/>
    </row>
    <row r="92" spans="1:20" x14ac:dyDescent="0.35">
      <c r="H92"/>
      <c r="I92"/>
      <c r="J92"/>
      <c r="K92"/>
      <c r="L92" s="39" t="s">
        <v>72</v>
      </c>
      <c r="M92" s="38">
        <v>3025</v>
      </c>
      <c r="N92" s="38">
        <f>D29+(E29)/M89</f>
        <v>3024.1428571428569</v>
      </c>
      <c r="O92" s="38">
        <f>N92</f>
        <v>3024.1428571428569</v>
      </c>
      <c r="P92" s="38">
        <f t="shared" ref="P92" si="2">O92</f>
        <v>3024.1428571428569</v>
      </c>
      <c r="S92"/>
      <c r="T92" s="3"/>
    </row>
    <row r="93" spans="1:20" ht="40" x14ac:dyDescent="0.35">
      <c r="H93"/>
      <c r="I93"/>
      <c r="J93"/>
      <c r="K93"/>
      <c r="L93" s="39" t="s">
        <v>73</v>
      </c>
      <c r="M93" s="38">
        <v>0</v>
      </c>
      <c r="N93" s="38">
        <f>(128+290+22)+(400+940+241)/M89</f>
        <v>891.71428571428578</v>
      </c>
      <c r="O93" s="38">
        <f>N93+(403+225+8)+(688+220+96+79)/M89</f>
        <v>1837.1428571428573</v>
      </c>
      <c r="P93" s="38">
        <f>O93</f>
        <v>1837.1428571428573</v>
      </c>
      <c r="S93"/>
      <c r="T93" s="3"/>
    </row>
    <row r="94" spans="1:20" ht="40" x14ac:dyDescent="0.35">
      <c r="H94"/>
      <c r="I94"/>
      <c r="J94"/>
      <c r="K94"/>
      <c r="L94" s="39" t="s">
        <v>74</v>
      </c>
      <c r="M94" s="38">
        <v>0</v>
      </c>
      <c r="N94" s="38">
        <v>0</v>
      </c>
      <c r="O94" s="38">
        <f>N94+8+(20+42)/M89</f>
        <v>25.714285714285715</v>
      </c>
      <c r="P94" s="38">
        <f>O94+(258+953+600+470)+(824+1900+920+500+79)/M89</f>
        <v>3513.2857142857147</v>
      </c>
      <c r="S94"/>
      <c r="T94" s="3"/>
    </row>
    <row r="95" spans="1:20" x14ac:dyDescent="0.35">
      <c r="H95"/>
      <c r="I95"/>
      <c r="J95"/>
      <c r="K95"/>
      <c r="L95" s="40" t="s">
        <v>75</v>
      </c>
      <c r="M95" s="41">
        <f>ROUND(SUM(M92:M94),)</f>
        <v>3025</v>
      </c>
      <c r="N95" s="41">
        <f t="shared" ref="N95" si="3">ROUND(SUM(N92:N94),)</f>
        <v>3916</v>
      </c>
      <c r="O95" s="41">
        <f>ROUND(SUM(O92:O94),)-1</f>
        <v>4886</v>
      </c>
      <c r="P95" s="41">
        <f>ROUND(SUM(P92:P94),)</f>
        <v>8375</v>
      </c>
      <c r="R95" s="68"/>
      <c r="S95"/>
      <c r="T95" s="3"/>
    </row>
    <row r="96" spans="1:20" x14ac:dyDescent="0.35">
      <c r="H96"/>
      <c r="I96"/>
      <c r="J96"/>
      <c r="K96"/>
      <c r="L96"/>
      <c r="M96"/>
      <c r="N96"/>
      <c r="O96"/>
      <c r="P96"/>
      <c r="Q96"/>
      <c r="S96"/>
      <c r="T96" s="3"/>
    </row>
    <row r="97" spans="2:20" x14ac:dyDescent="0.35">
      <c r="H97"/>
      <c r="I97"/>
      <c r="J97"/>
      <c r="K97"/>
      <c r="L97" s="174"/>
      <c r="M97" s="183"/>
      <c r="N97" s="183"/>
      <c r="O97" s="183"/>
      <c r="P97" s="183"/>
      <c r="Q97" s="183"/>
      <c r="S97"/>
      <c r="T97" s="3"/>
    </row>
    <row r="98" spans="2:20" x14ac:dyDescent="0.35">
      <c r="H98"/>
      <c r="I98"/>
      <c r="J98"/>
      <c r="K98"/>
      <c r="L98"/>
      <c r="M98"/>
      <c r="N98"/>
      <c r="O98"/>
      <c r="P98" s="77"/>
      <c r="Q98" s="77"/>
      <c r="S98"/>
      <c r="T98" s="3"/>
    </row>
    <row r="99" spans="2:20" x14ac:dyDescent="0.35">
      <c r="L99"/>
      <c r="M99"/>
      <c r="N99"/>
      <c r="O99"/>
      <c r="P99" s="77"/>
      <c r="Q99" s="77"/>
      <c r="S99"/>
      <c r="T99" s="3"/>
    </row>
    <row r="100" spans="2:20" x14ac:dyDescent="0.35">
      <c r="L100"/>
      <c r="M100"/>
      <c r="N100"/>
      <c r="O100" s="77"/>
      <c r="P100" s="77"/>
      <c r="Q100" s="77"/>
      <c r="S100"/>
      <c r="T100" s="3"/>
    </row>
    <row r="101" spans="2:20" ht="26.25" customHeight="1" x14ac:dyDescent="0.35">
      <c r="L101"/>
      <c r="M101"/>
      <c r="N101"/>
      <c r="O101"/>
      <c r="P101" s="77"/>
      <c r="Q101" s="77"/>
      <c r="R101"/>
    </row>
    <row r="102" spans="2:20" ht="27" customHeight="1" x14ac:dyDescent="0.35">
      <c r="B102" s="25" t="s">
        <v>76</v>
      </c>
      <c r="C102" s="13"/>
      <c r="D102" s="13"/>
      <c r="E102" s="13"/>
      <c r="F102" s="14"/>
      <c r="G102" s="14"/>
      <c r="H102" s="14"/>
      <c r="I102" s="14"/>
      <c r="J102" s="14"/>
      <c r="K102" s="14"/>
      <c r="L102" s="14"/>
      <c r="M102" s="14"/>
      <c r="N102" s="14"/>
      <c r="O102" s="14"/>
      <c r="P102" s="14"/>
      <c r="Q102" s="14"/>
      <c r="R102" s="14"/>
    </row>
    <row r="103" spans="2:20" x14ac:dyDescent="0.35">
      <c r="B103"/>
      <c r="C103"/>
      <c r="D103"/>
      <c r="E103"/>
      <c r="F103"/>
      <c r="G103"/>
      <c r="H103"/>
      <c r="N103"/>
      <c r="O103"/>
      <c r="P103"/>
      <c r="Q103"/>
      <c r="R103"/>
    </row>
    <row r="104" spans="2:20" ht="37.5" customHeight="1" x14ac:dyDescent="0.35">
      <c r="B104" s="310" t="s">
        <v>77</v>
      </c>
      <c r="C104" s="310"/>
      <c r="D104" s="310"/>
      <c r="E104" s="310"/>
      <c r="F104" s="310"/>
      <c r="G104" s="310"/>
      <c r="H104" s="310"/>
      <c r="I104" s="310"/>
      <c r="J104" s="310"/>
      <c r="K104" s="310"/>
      <c r="L104" s="310"/>
      <c r="M104" s="310"/>
      <c r="N104" s="310"/>
      <c r="O104"/>
      <c r="P104"/>
      <c r="Q104"/>
      <c r="R104"/>
    </row>
    <row r="105" spans="2:20" x14ac:dyDescent="0.35">
      <c r="N105"/>
      <c r="O105"/>
      <c r="P105"/>
      <c r="Q105"/>
      <c r="R105"/>
    </row>
    <row r="106" spans="2:20" x14ac:dyDescent="0.35">
      <c r="B106" s="3" t="s">
        <v>78</v>
      </c>
      <c r="N106"/>
      <c r="O106"/>
      <c r="P106"/>
      <c r="Q106"/>
      <c r="R106"/>
    </row>
    <row r="107" spans="2:20" x14ac:dyDescent="0.35">
      <c r="N107"/>
      <c r="O107"/>
      <c r="P107"/>
      <c r="Q107"/>
      <c r="R107"/>
    </row>
    <row r="108" spans="2:20" x14ac:dyDescent="0.45">
      <c r="B108" s="119" t="s">
        <v>79</v>
      </c>
      <c r="C108" s="46"/>
      <c r="D108" s="120" t="s">
        <v>80</v>
      </c>
      <c r="E108" s="120" t="s">
        <v>81</v>
      </c>
      <c r="N108"/>
      <c r="O108"/>
      <c r="P108"/>
      <c r="Q108"/>
      <c r="R108"/>
    </row>
    <row r="109" spans="2:20" x14ac:dyDescent="0.45">
      <c r="B109" s="46" t="s">
        <v>268</v>
      </c>
      <c r="C109" s="46"/>
      <c r="D109" s="121">
        <v>1.0817374932759547</v>
      </c>
      <c r="E109" s="121">
        <v>0.26896180742334591</v>
      </c>
      <c r="N109"/>
      <c r="O109"/>
      <c r="P109"/>
      <c r="Q109"/>
      <c r="R109"/>
    </row>
    <row r="110" spans="2:20" x14ac:dyDescent="0.45">
      <c r="B110" s="46" t="s">
        <v>265</v>
      </c>
      <c r="C110" s="46"/>
      <c r="D110" s="121">
        <v>1.0809834284161912</v>
      </c>
      <c r="E110" s="121">
        <v>0.27166530834012498</v>
      </c>
      <c r="N110"/>
      <c r="O110"/>
      <c r="P110"/>
      <c r="Q110"/>
      <c r="R110"/>
    </row>
    <row r="111" spans="2:20" x14ac:dyDescent="0.45">
      <c r="B111" s="46"/>
      <c r="C111" s="46"/>
      <c r="D111" s="46"/>
      <c r="E111" s="46"/>
      <c r="N111"/>
      <c r="O111"/>
      <c r="P111"/>
      <c r="Q111"/>
      <c r="R111"/>
    </row>
    <row r="112" spans="2:20" x14ac:dyDescent="0.45">
      <c r="B112" s="119" t="s">
        <v>82</v>
      </c>
      <c r="C112" s="46"/>
      <c r="D112" s="46"/>
      <c r="E112" s="46"/>
      <c r="N112"/>
      <c r="O112"/>
      <c r="P112"/>
      <c r="Q112"/>
      <c r="R112"/>
    </row>
    <row r="113" spans="2:18" x14ac:dyDescent="0.45">
      <c r="B113" s="122" t="s">
        <v>267</v>
      </c>
      <c r="C113" s="46"/>
      <c r="D113" s="121">
        <v>1.0518023299999999</v>
      </c>
      <c r="E113" s="121">
        <v>0.27683847</v>
      </c>
      <c r="N113"/>
      <c r="O113"/>
      <c r="P113"/>
      <c r="Q113"/>
      <c r="R113"/>
    </row>
    <row r="114" spans="2:18" x14ac:dyDescent="0.45">
      <c r="B114" s="122" t="s">
        <v>266</v>
      </c>
      <c r="C114" s="46"/>
      <c r="D114" s="121">
        <v>1.087660767</v>
      </c>
      <c r="E114" s="121">
        <v>0.27564595455292012</v>
      </c>
      <c r="N114"/>
      <c r="O114"/>
      <c r="P114"/>
      <c r="Q114"/>
      <c r="R114"/>
    </row>
    <row r="115" spans="2:18" x14ac:dyDescent="0.45">
      <c r="B115" s="46"/>
      <c r="C115" s="46"/>
      <c r="D115" s="46"/>
      <c r="E115" s="46"/>
      <c r="F115" s="46"/>
      <c r="N115"/>
      <c r="O115"/>
      <c r="P115"/>
      <c r="Q115"/>
      <c r="R115"/>
    </row>
    <row r="116" spans="2:18" x14ac:dyDescent="0.35">
      <c r="B116"/>
      <c r="C116"/>
      <c r="D116"/>
      <c r="E116"/>
      <c r="F116"/>
      <c r="G116"/>
      <c r="N116"/>
      <c r="O116"/>
      <c r="P116"/>
      <c r="Q116"/>
      <c r="R116"/>
    </row>
    <row r="117" spans="2:18" x14ac:dyDescent="0.35">
      <c r="B117"/>
      <c r="C117"/>
      <c r="D117"/>
      <c r="E117" s="82"/>
      <c r="F117"/>
      <c r="G117"/>
      <c r="N117"/>
      <c r="O117"/>
      <c r="P117"/>
      <c r="Q117"/>
      <c r="R117"/>
    </row>
    <row r="118" spans="2:18" x14ac:dyDescent="0.35">
      <c r="B118"/>
      <c r="C118"/>
      <c r="D118"/>
      <c r="E118" s="82"/>
      <c r="F118"/>
      <c r="G118"/>
      <c r="K118" s="81"/>
      <c r="N118"/>
      <c r="O118"/>
      <c r="P118"/>
      <c r="Q118"/>
      <c r="R118"/>
    </row>
    <row r="119" spans="2:18" x14ac:dyDescent="0.35">
      <c r="E119" s="82"/>
      <c r="N119"/>
      <c r="O119"/>
      <c r="P119"/>
      <c r="Q119"/>
      <c r="R119"/>
    </row>
    <row r="120" spans="2:18" x14ac:dyDescent="0.35">
      <c r="E120"/>
      <c r="N120"/>
      <c r="O120"/>
      <c r="P120"/>
      <c r="Q120"/>
      <c r="R120"/>
    </row>
    <row r="121" spans="2:18" x14ac:dyDescent="0.35">
      <c r="N121"/>
      <c r="O121"/>
      <c r="P121"/>
      <c r="Q121"/>
      <c r="R121"/>
    </row>
    <row r="122" spans="2:18" x14ac:dyDescent="0.35">
      <c r="D122" s="175"/>
      <c r="E122" s="175"/>
      <c r="N122"/>
      <c r="O122"/>
      <c r="P122"/>
      <c r="Q122"/>
      <c r="R122"/>
    </row>
    <row r="123" spans="2:18" x14ac:dyDescent="0.35">
      <c r="N123"/>
      <c r="O123"/>
      <c r="P123"/>
      <c r="Q123"/>
      <c r="R123"/>
    </row>
    <row r="124" spans="2:18" x14ac:dyDescent="0.35"/>
    <row r="125" spans="2:18" x14ac:dyDescent="0.35"/>
    <row r="126" spans="2:18" x14ac:dyDescent="0.35"/>
    <row r="127" spans="2:18" x14ac:dyDescent="0.35"/>
    <row r="128" spans="2:1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sheetData>
  <mergeCells count="79">
    <mergeCell ref="O39:O40"/>
    <mergeCell ref="N41:N42"/>
    <mergeCell ref="O41:O42"/>
    <mergeCell ref="Q54:Q55"/>
    <mergeCell ref="M52:M53"/>
    <mergeCell ref="N52:N53"/>
    <mergeCell ref="O52:O53"/>
    <mergeCell ref="P52:P53"/>
    <mergeCell ref="Q52:Q53"/>
    <mergeCell ref="Q36:Q37"/>
    <mergeCell ref="L36:L37"/>
    <mergeCell ref="M36:M37"/>
    <mergeCell ref="G36:H36"/>
    <mergeCell ref="J36:J37"/>
    <mergeCell ref="K36:K37"/>
    <mergeCell ref="N36:N37"/>
    <mergeCell ref="O36:O37"/>
    <mergeCell ref="P36:P37"/>
    <mergeCell ref="B104:N104"/>
    <mergeCell ref="B84:N84"/>
    <mergeCell ref="B73:O73"/>
    <mergeCell ref="B74:O74"/>
    <mergeCell ref="O59:O61"/>
    <mergeCell ref="I59:I61"/>
    <mergeCell ref="C59:E59"/>
    <mergeCell ref="C68:E68"/>
    <mergeCell ref="F59:F61"/>
    <mergeCell ref="G59:H59"/>
    <mergeCell ref="G60:G61"/>
    <mergeCell ref="H60:H61"/>
    <mergeCell ref="B72:P72"/>
    <mergeCell ref="B76:O76"/>
    <mergeCell ref="B6:B7"/>
    <mergeCell ref="L59:L61"/>
    <mergeCell ref="K59:K61"/>
    <mergeCell ref="J59:J61"/>
    <mergeCell ref="M59:M61"/>
    <mergeCell ref="B36:B37"/>
    <mergeCell ref="C36:C37"/>
    <mergeCell ref="C17:C18"/>
    <mergeCell ref="E17:E18"/>
    <mergeCell ref="D6:D7"/>
    <mergeCell ref="C6:C7"/>
    <mergeCell ref="L41:L42"/>
    <mergeCell ref="D36:D37"/>
    <mergeCell ref="L52:L53"/>
    <mergeCell ref="B52:B53"/>
    <mergeCell ref="C52:C53"/>
    <mergeCell ref="D17:D18"/>
    <mergeCell ref="B31:M31"/>
    <mergeCell ref="B32:M32"/>
    <mergeCell ref="E36:E37"/>
    <mergeCell ref="F36:F37"/>
    <mergeCell ref="E6:F6"/>
    <mergeCell ref="L39:L40"/>
    <mergeCell ref="E54:E55"/>
    <mergeCell ref="M54:M55"/>
    <mergeCell ref="N54:N55"/>
    <mergeCell ref="K54:K55"/>
    <mergeCell ref="F17:I17"/>
    <mergeCell ref="K39:K40"/>
    <mergeCell ref="M39:M40"/>
    <mergeCell ref="K41:K42"/>
    <mergeCell ref="M41:M42"/>
    <mergeCell ref="E39:E40"/>
    <mergeCell ref="G6:H6"/>
    <mergeCell ref="I6:J6"/>
    <mergeCell ref="N39:N40"/>
    <mergeCell ref="E52:E53"/>
    <mergeCell ref="E41:E42"/>
    <mergeCell ref="L54:L55"/>
    <mergeCell ref="O54:O55"/>
    <mergeCell ref="B75:O75"/>
    <mergeCell ref="N59:N61"/>
    <mergeCell ref="D52:D53"/>
    <mergeCell ref="F52:F53"/>
    <mergeCell ref="G52:H52"/>
    <mergeCell ref="J52:J53"/>
    <mergeCell ref="K52:K53"/>
  </mergeCells>
  <pageMargins left="0.7" right="0.7" top="0.75" bottom="0.75" header="0.3" footer="0.3"/>
  <pageSetup scale="2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EDE26-E3CC-4F61-9486-530A18AFE2BD}">
  <sheetPr codeName="Sheet5">
    <tabColor theme="3"/>
  </sheetPr>
  <dimension ref="A1:W68"/>
  <sheetViews>
    <sheetView showGridLines="0" zoomScale="50" zoomScaleNormal="50" workbookViewId="0"/>
  </sheetViews>
  <sheetFormatPr defaultColWidth="0" defaultRowHeight="14.5" zeroHeight="1" x14ac:dyDescent="0.35"/>
  <cols>
    <col min="1" max="1" width="4.453125" customWidth="1"/>
    <col min="2" max="2" width="39.54296875" bestFit="1" customWidth="1"/>
    <col min="3" max="3" width="23.54296875" style="31" customWidth="1"/>
    <col min="4" max="4" width="32.7265625" style="31" customWidth="1"/>
    <col min="5" max="12" width="23.54296875" style="31" customWidth="1"/>
    <col min="13" max="13" width="59.453125" style="31" customWidth="1"/>
    <col min="14" max="14" width="107.54296875" style="31" customWidth="1"/>
    <col min="15" max="15" width="8.7265625" customWidth="1"/>
    <col min="16" max="23" width="0" hidden="1" customWidth="1"/>
    <col min="24" max="16384" width="8.7265625" hidden="1"/>
  </cols>
  <sheetData>
    <row r="1" spans="2:23" x14ac:dyDescent="0.35">
      <c r="C1"/>
      <c r="D1"/>
      <c r="E1"/>
      <c r="F1"/>
      <c r="G1"/>
    </row>
    <row r="2" spans="2:23" ht="26" x14ac:dyDescent="0.8">
      <c r="M2" s="95"/>
      <c r="N2" s="94"/>
    </row>
    <row r="3" spans="2:23" s="3" customFormat="1" ht="27" customHeight="1" x14ac:dyDescent="0.35">
      <c r="B3" s="13" t="s">
        <v>83</v>
      </c>
      <c r="C3" s="26"/>
      <c r="D3" s="26"/>
      <c r="E3" s="26"/>
      <c r="F3" s="26"/>
      <c r="G3" s="26"/>
      <c r="H3" s="27"/>
      <c r="I3" s="27"/>
      <c r="J3" s="27"/>
      <c r="K3" s="27"/>
      <c r="L3" s="27"/>
      <c r="M3" s="27"/>
      <c r="N3" s="27"/>
      <c r="O3"/>
      <c r="P3"/>
      <c r="Q3"/>
      <c r="R3"/>
      <c r="S3"/>
      <c r="T3"/>
      <c r="U3"/>
      <c r="V3"/>
      <c r="W3"/>
    </row>
    <row r="4" spans="2:23" x14ac:dyDescent="0.35">
      <c r="F4" s="177"/>
      <c r="G4" s="177"/>
    </row>
    <row r="5" spans="2:23" x14ac:dyDescent="0.35"/>
    <row r="6" spans="2:23" ht="63.65" customHeight="1" x14ac:dyDescent="0.35">
      <c r="B6" s="36" t="s">
        <v>84</v>
      </c>
      <c r="C6" s="21" t="s">
        <v>19</v>
      </c>
      <c r="D6" s="21" t="s">
        <v>85</v>
      </c>
      <c r="E6" s="21" t="s">
        <v>40</v>
      </c>
      <c r="F6" s="21" t="s">
        <v>86</v>
      </c>
      <c r="G6" s="21" t="s">
        <v>87</v>
      </c>
      <c r="H6" s="21" t="s">
        <v>21</v>
      </c>
      <c r="I6" s="21" t="s">
        <v>88</v>
      </c>
      <c r="J6" s="21" t="s">
        <v>89</v>
      </c>
      <c r="K6" s="21" t="s">
        <v>90</v>
      </c>
      <c r="L6" s="4" t="s">
        <v>91</v>
      </c>
      <c r="M6" s="22" t="s">
        <v>92</v>
      </c>
      <c r="N6" s="22" t="s">
        <v>47</v>
      </c>
    </row>
    <row r="7" spans="2:23" ht="22" customHeight="1" x14ac:dyDescent="0.35">
      <c r="B7" s="332" t="s">
        <v>93</v>
      </c>
      <c r="C7" s="29" t="s">
        <v>22</v>
      </c>
      <c r="D7" s="29" t="s">
        <v>94</v>
      </c>
      <c r="E7" s="29" t="s">
        <v>22</v>
      </c>
      <c r="F7" s="29">
        <v>109</v>
      </c>
      <c r="G7" s="29" t="s">
        <v>8</v>
      </c>
      <c r="H7" s="60">
        <v>0.41</v>
      </c>
      <c r="I7" s="50" t="s">
        <v>95</v>
      </c>
      <c r="J7" s="29">
        <v>17</v>
      </c>
      <c r="K7" s="29" t="s">
        <v>96</v>
      </c>
      <c r="L7" s="117">
        <v>108.4826520064551</v>
      </c>
      <c r="M7" s="29" t="s">
        <v>97</v>
      </c>
      <c r="N7" s="63"/>
      <c r="P7" s="28"/>
      <c r="Q7" s="28"/>
      <c r="R7" s="28"/>
      <c r="S7" s="29"/>
      <c r="T7" s="28"/>
      <c r="U7" s="30"/>
    </row>
    <row r="8" spans="2:23" ht="22" customHeight="1" x14ac:dyDescent="0.35">
      <c r="B8" s="332"/>
      <c r="C8" s="29" t="s">
        <v>22</v>
      </c>
      <c r="D8" s="29" t="s">
        <v>23</v>
      </c>
      <c r="E8" s="29" t="s">
        <v>22</v>
      </c>
      <c r="F8" s="29">
        <v>55</v>
      </c>
      <c r="G8" s="29" t="s">
        <v>8</v>
      </c>
      <c r="H8" s="60">
        <v>0.9</v>
      </c>
      <c r="I8" s="50" t="s">
        <v>95</v>
      </c>
      <c r="J8" s="29">
        <v>11</v>
      </c>
      <c r="K8" s="29" t="s">
        <v>96</v>
      </c>
      <c r="L8" s="117">
        <v>191.40791561054331</v>
      </c>
      <c r="M8" s="29" t="s">
        <v>97</v>
      </c>
      <c r="N8" s="63"/>
    </row>
    <row r="9" spans="2:23" ht="22" customHeight="1" x14ac:dyDescent="0.35">
      <c r="B9" s="332"/>
      <c r="C9" s="29" t="s">
        <v>22</v>
      </c>
      <c r="D9" s="29" t="s">
        <v>98</v>
      </c>
      <c r="E9" s="29" t="s">
        <v>22</v>
      </c>
      <c r="F9" s="29">
        <v>33</v>
      </c>
      <c r="G9" s="29" t="s">
        <v>8</v>
      </c>
      <c r="H9" s="60">
        <v>0.98</v>
      </c>
      <c r="I9" s="50" t="s">
        <v>95</v>
      </c>
      <c r="J9" s="258" t="s">
        <v>245</v>
      </c>
      <c r="K9" s="29" t="s">
        <v>96</v>
      </c>
      <c r="L9" s="117">
        <v>345.1610948329058</v>
      </c>
      <c r="M9" s="29" t="s">
        <v>97</v>
      </c>
      <c r="N9" s="63"/>
    </row>
    <row r="10" spans="2:23" ht="22" customHeight="1" x14ac:dyDescent="0.35">
      <c r="B10" s="332"/>
      <c r="C10" s="29" t="s">
        <v>22</v>
      </c>
      <c r="D10" s="29" t="s">
        <v>99</v>
      </c>
      <c r="E10" s="29" t="s">
        <v>22</v>
      </c>
      <c r="F10" s="44">
        <v>248</v>
      </c>
      <c r="G10" s="44">
        <v>625</v>
      </c>
      <c r="H10" s="60">
        <v>0.66</v>
      </c>
      <c r="I10" s="50" t="s">
        <v>100</v>
      </c>
      <c r="J10" s="29" t="s">
        <v>8</v>
      </c>
      <c r="K10" s="29" t="s">
        <v>101</v>
      </c>
      <c r="L10" s="29" t="s">
        <v>102</v>
      </c>
      <c r="M10" s="29" t="s">
        <v>102</v>
      </c>
      <c r="N10" s="63"/>
    </row>
    <row r="11" spans="2:23" ht="22" customHeight="1" x14ac:dyDescent="0.35">
      <c r="B11" s="332"/>
      <c r="C11" s="29" t="s">
        <v>22</v>
      </c>
      <c r="D11" s="29" t="s">
        <v>103</v>
      </c>
      <c r="E11" s="29" t="s">
        <v>22</v>
      </c>
      <c r="F11" s="29">
        <v>207</v>
      </c>
      <c r="G11" s="29" t="s">
        <v>8</v>
      </c>
      <c r="H11" s="60">
        <v>0.54</v>
      </c>
      <c r="I11" s="50" t="s">
        <v>95</v>
      </c>
      <c r="J11" s="29">
        <v>19</v>
      </c>
      <c r="K11" s="29" t="s">
        <v>96</v>
      </c>
      <c r="L11" s="117">
        <v>98.996873841850459</v>
      </c>
      <c r="M11" s="48" t="s">
        <v>97</v>
      </c>
      <c r="N11" s="63"/>
    </row>
    <row r="12" spans="2:23" ht="20" x14ac:dyDescent="0.35">
      <c r="B12" s="332"/>
      <c r="C12" s="29" t="s">
        <v>13</v>
      </c>
      <c r="D12" s="29" t="s">
        <v>24</v>
      </c>
      <c r="E12" s="29" t="s">
        <v>61</v>
      </c>
      <c r="F12" s="29">
        <v>329</v>
      </c>
      <c r="G12" s="29" t="s">
        <v>8</v>
      </c>
      <c r="H12" s="60">
        <v>0.72</v>
      </c>
      <c r="I12" s="29" t="s">
        <v>104</v>
      </c>
      <c r="J12" s="29" t="s">
        <v>8</v>
      </c>
      <c r="K12" s="29" t="s">
        <v>8</v>
      </c>
      <c r="L12" s="29" t="s">
        <v>8</v>
      </c>
      <c r="M12" s="29" t="s">
        <v>8</v>
      </c>
      <c r="N12" s="63"/>
    </row>
    <row r="13" spans="2:23" ht="22" customHeight="1" x14ac:dyDescent="0.35">
      <c r="B13" s="332"/>
      <c r="C13" s="29" t="s">
        <v>13</v>
      </c>
      <c r="D13" s="29" t="s">
        <v>25</v>
      </c>
      <c r="E13" s="29" t="s">
        <v>105</v>
      </c>
      <c r="F13" s="29">
        <v>372</v>
      </c>
      <c r="G13" s="29" t="s">
        <v>8</v>
      </c>
      <c r="H13" s="60">
        <v>0.55000000000000004</v>
      </c>
      <c r="I13" s="50" t="s">
        <v>100</v>
      </c>
      <c r="J13" s="29">
        <v>8</v>
      </c>
      <c r="K13" s="29" t="s">
        <v>101</v>
      </c>
      <c r="L13" s="29" t="s">
        <v>102</v>
      </c>
      <c r="M13" s="29" t="s">
        <v>102</v>
      </c>
      <c r="N13" s="63" t="s">
        <v>106</v>
      </c>
    </row>
    <row r="14" spans="2:23" ht="41.15" customHeight="1" x14ac:dyDescent="0.35">
      <c r="B14" s="332"/>
      <c r="C14" s="29" t="s">
        <v>13</v>
      </c>
      <c r="D14" s="29" t="s">
        <v>26</v>
      </c>
      <c r="E14" s="29" t="s">
        <v>105</v>
      </c>
      <c r="F14" s="29">
        <v>116</v>
      </c>
      <c r="G14" s="29" t="s">
        <v>8</v>
      </c>
      <c r="H14" s="60">
        <v>0.69</v>
      </c>
      <c r="I14" s="50" t="s">
        <v>100</v>
      </c>
      <c r="J14" s="29">
        <v>8</v>
      </c>
      <c r="K14" s="29" t="s">
        <v>101</v>
      </c>
      <c r="L14" s="29" t="s">
        <v>102</v>
      </c>
      <c r="M14" s="29" t="s">
        <v>102</v>
      </c>
      <c r="N14" s="63" t="s">
        <v>107</v>
      </c>
    </row>
    <row r="15" spans="2:23" ht="22" customHeight="1" x14ac:dyDescent="0.35">
      <c r="B15" s="332"/>
      <c r="C15" s="29" t="s">
        <v>13</v>
      </c>
      <c r="D15" s="29" t="s">
        <v>27</v>
      </c>
      <c r="E15" s="29" t="s">
        <v>108</v>
      </c>
      <c r="F15" s="29">
        <v>14</v>
      </c>
      <c r="G15" s="29" t="s">
        <v>8</v>
      </c>
      <c r="H15" s="60">
        <v>0.501</v>
      </c>
      <c r="I15" s="50" t="s">
        <v>95</v>
      </c>
      <c r="J15" s="29">
        <v>8</v>
      </c>
      <c r="K15" s="29" t="s">
        <v>96</v>
      </c>
      <c r="L15" s="117">
        <v>99.271763704679927</v>
      </c>
      <c r="M15" s="29" t="s">
        <v>109</v>
      </c>
      <c r="N15" s="63"/>
    </row>
    <row r="16" spans="2:23" ht="22" customHeight="1" x14ac:dyDescent="0.35">
      <c r="B16" s="332"/>
      <c r="C16" s="29" t="s">
        <v>29</v>
      </c>
      <c r="D16" s="29" t="s">
        <v>28</v>
      </c>
      <c r="E16" s="29" t="s">
        <v>110</v>
      </c>
      <c r="F16" s="29">
        <v>105</v>
      </c>
      <c r="G16" s="29" t="s">
        <v>8</v>
      </c>
      <c r="H16" s="60">
        <v>0.6</v>
      </c>
      <c r="I16" s="50" t="s">
        <v>95</v>
      </c>
      <c r="J16" s="29">
        <v>9</v>
      </c>
      <c r="K16" s="29" t="s">
        <v>96</v>
      </c>
      <c r="L16" s="117">
        <v>103.66290398063474</v>
      </c>
      <c r="M16" s="29" t="s">
        <v>111</v>
      </c>
      <c r="N16" s="63"/>
    </row>
    <row r="17" spans="2:14" ht="22" customHeight="1" x14ac:dyDescent="0.35">
      <c r="B17" s="332"/>
      <c r="C17" s="29" t="s">
        <v>29</v>
      </c>
      <c r="D17" s="29" t="s">
        <v>30</v>
      </c>
      <c r="E17" s="29" t="s">
        <v>52</v>
      </c>
      <c r="F17" s="29">
        <v>105</v>
      </c>
      <c r="G17" s="29" t="s">
        <v>8</v>
      </c>
      <c r="H17" s="60">
        <v>0.501</v>
      </c>
      <c r="I17" s="50" t="s">
        <v>95</v>
      </c>
      <c r="J17" s="29">
        <v>7</v>
      </c>
      <c r="K17" s="29" t="s">
        <v>96</v>
      </c>
      <c r="L17" s="117">
        <v>126.4010260892953</v>
      </c>
      <c r="M17" s="29" t="s">
        <v>112</v>
      </c>
      <c r="N17" s="63"/>
    </row>
    <row r="18" spans="2:14" ht="22" customHeight="1" x14ac:dyDescent="0.35">
      <c r="B18" s="332"/>
      <c r="C18" s="29" t="s">
        <v>29</v>
      </c>
      <c r="D18" s="29" t="s">
        <v>51</v>
      </c>
      <c r="E18" s="29" t="s">
        <v>52</v>
      </c>
      <c r="F18" s="29">
        <v>94</v>
      </c>
      <c r="G18" s="29" t="s">
        <v>8</v>
      </c>
      <c r="H18" s="60">
        <v>1</v>
      </c>
      <c r="I18" s="50" t="s">
        <v>95</v>
      </c>
      <c r="J18" s="29">
        <v>15</v>
      </c>
      <c r="K18" s="29" t="s">
        <v>96</v>
      </c>
      <c r="L18" s="44">
        <v>76.673553523399661</v>
      </c>
      <c r="M18" s="29" t="s">
        <v>112</v>
      </c>
      <c r="N18" s="63"/>
    </row>
    <row r="19" spans="2:14" ht="42" customHeight="1" x14ac:dyDescent="0.35">
      <c r="B19" s="332"/>
      <c r="C19" s="29" t="s">
        <v>29</v>
      </c>
      <c r="D19" s="29" t="s">
        <v>31</v>
      </c>
      <c r="E19" s="29" t="s">
        <v>113</v>
      </c>
      <c r="F19" s="29">
        <v>49</v>
      </c>
      <c r="G19" s="29" t="s">
        <v>8</v>
      </c>
      <c r="H19" s="60">
        <v>0.501</v>
      </c>
      <c r="I19" s="50" t="s">
        <v>95</v>
      </c>
      <c r="J19" s="29">
        <v>8</v>
      </c>
      <c r="K19" s="29" t="s">
        <v>96</v>
      </c>
      <c r="L19" s="117">
        <v>141.57116125174824</v>
      </c>
      <c r="M19" s="29" t="s">
        <v>114</v>
      </c>
      <c r="N19" s="45"/>
    </row>
    <row r="20" spans="2:14" ht="22" customHeight="1" x14ac:dyDescent="0.35">
      <c r="B20" s="332"/>
      <c r="C20" s="29" t="s">
        <v>29</v>
      </c>
      <c r="D20" s="29" t="s">
        <v>32</v>
      </c>
      <c r="E20" s="29" t="s">
        <v>50</v>
      </c>
      <c r="F20" s="29">
        <v>57</v>
      </c>
      <c r="G20" s="29" t="s">
        <v>8</v>
      </c>
      <c r="H20" s="60">
        <v>0.501</v>
      </c>
      <c r="I20" s="50" t="s">
        <v>100</v>
      </c>
      <c r="J20" s="29">
        <v>14</v>
      </c>
      <c r="K20" s="29" t="s">
        <v>96</v>
      </c>
      <c r="L20" s="117">
        <v>127.64502420656265</v>
      </c>
      <c r="M20" s="29" t="s">
        <v>115</v>
      </c>
      <c r="N20" s="45"/>
    </row>
    <row r="21" spans="2:14" ht="39.65" customHeight="1" x14ac:dyDescent="0.35">
      <c r="B21" s="332"/>
      <c r="C21" s="29" t="s">
        <v>29</v>
      </c>
      <c r="D21" s="29" t="s">
        <v>33</v>
      </c>
      <c r="E21" s="29" t="s">
        <v>50</v>
      </c>
      <c r="F21" s="44">
        <v>26</v>
      </c>
      <c r="G21" s="29" t="s">
        <v>8</v>
      </c>
      <c r="H21" s="60">
        <v>1</v>
      </c>
      <c r="I21" s="50" t="s">
        <v>95</v>
      </c>
      <c r="J21" s="29">
        <v>13</v>
      </c>
      <c r="K21" s="29" t="s">
        <v>96</v>
      </c>
      <c r="L21" s="117">
        <v>86.591813657261824</v>
      </c>
      <c r="M21" s="29" t="s">
        <v>115</v>
      </c>
      <c r="N21" s="45" t="s">
        <v>116</v>
      </c>
    </row>
    <row r="22" spans="2:14" ht="22" customHeight="1" x14ac:dyDescent="0.35">
      <c r="B22" s="332"/>
      <c r="C22" s="29" t="s">
        <v>29</v>
      </c>
      <c r="D22" s="29" t="s">
        <v>49</v>
      </c>
      <c r="E22" s="29" t="s">
        <v>50</v>
      </c>
      <c r="F22" s="44">
        <v>60</v>
      </c>
      <c r="G22" s="29" t="s">
        <v>8</v>
      </c>
      <c r="H22" s="60">
        <v>1</v>
      </c>
      <c r="I22" s="29" t="s">
        <v>104</v>
      </c>
      <c r="J22" s="29" t="s">
        <v>8</v>
      </c>
      <c r="K22" s="29" t="s">
        <v>8</v>
      </c>
      <c r="L22" s="29" t="s">
        <v>8</v>
      </c>
      <c r="M22" s="48" t="s">
        <v>8</v>
      </c>
      <c r="N22" s="32"/>
    </row>
    <row r="23" spans="2:14" ht="39.65" customHeight="1" x14ac:dyDescent="0.35">
      <c r="B23" s="332"/>
      <c r="C23" s="29" t="s">
        <v>117</v>
      </c>
      <c r="D23" s="29" t="s">
        <v>34</v>
      </c>
      <c r="E23" s="29" t="s">
        <v>118</v>
      </c>
      <c r="F23" s="29">
        <v>106</v>
      </c>
      <c r="G23" s="29" t="s">
        <v>8</v>
      </c>
      <c r="H23" s="60">
        <v>1</v>
      </c>
      <c r="I23" s="50" t="s">
        <v>100</v>
      </c>
      <c r="J23" s="29">
        <v>18</v>
      </c>
      <c r="K23" s="29" t="s">
        <v>101</v>
      </c>
      <c r="L23" s="29" t="s">
        <v>102</v>
      </c>
      <c r="M23" s="29" t="s">
        <v>119</v>
      </c>
      <c r="N23" s="45"/>
    </row>
    <row r="24" spans="2:14" ht="39.65" customHeight="1" x14ac:dyDescent="0.35">
      <c r="B24" s="332"/>
      <c r="C24" s="29" t="s">
        <v>117</v>
      </c>
      <c r="D24" s="29" t="s">
        <v>172</v>
      </c>
      <c r="E24" s="29" t="s">
        <v>120</v>
      </c>
      <c r="F24" s="29">
        <v>364</v>
      </c>
      <c r="G24" s="29" t="s">
        <v>8</v>
      </c>
      <c r="H24" s="60">
        <v>1</v>
      </c>
      <c r="I24" s="50" t="s">
        <v>100</v>
      </c>
      <c r="J24" s="29">
        <v>20</v>
      </c>
      <c r="K24" s="29" t="s">
        <v>101</v>
      </c>
      <c r="L24" s="29" t="s">
        <v>102</v>
      </c>
      <c r="M24" s="29" t="s">
        <v>121</v>
      </c>
      <c r="N24" s="45"/>
    </row>
    <row r="25" spans="2:14" ht="39.65" customHeight="1" x14ac:dyDescent="0.35">
      <c r="B25" s="332"/>
      <c r="C25" s="29" t="s">
        <v>117</v>
      </c>
      <c r="D25" s="29" t="s">
        <v>152</v>
      </c>
      <c r="E25" s="29" t="s">
        <v>120</v>
      </c>
      <c r="F25" s="29" t="s">
        <v>8</v>
      </c>
      <c r="G25" s="44">
        <v>1200</v>
      </c>
      <c r="H25" s="75">
        <v>1</v>
      </c>
      <c r="I25" s="50" t="s">
        <v>100</v>
      </c>
      <c r="J25" s="29">
        <v>20</v>
      </c>
      <c r="K25" s="29" t="s">
        <v>101</v>
      </c>
      <c r="L25" s="29" t="s">
        <v>102</v>
      </c>
      <c r="M25" s="48" t="s">
        <v>121</v>
      </c>
      <c r="N25" s="45"/>
    </row>
    <row r="26" spans="2:14" ht="39.65" customHeight="1" x14ac:dyDescent="0.35">
      <c r="B26" s="333"/>
      <c r="C26" s="33" t="s">
        <v>22</v>
      </c>
      <c r="D26" s="33" t="s">
        <v>16</v>
      </c>
      <c r="E26" s="33" t="s">
        <v>22</v>
      </c>
      <c r="F26" s="33">
        <v>42</v>
      </c>
      <c r="G26" s="33">
        <v>41</v>
      </c>
      <c r="H26" s="61">
        <v>0.5</v>
      </c>
      <c r="I26" s="97" t="s">
        <v>95</v>
      </c>
      <c r="J26" s="33" t="s">
        <v>246</v>
      </c>
      <c r="K26" s="33" t="s">
        <v>96</v>
      </c>
      <c r="L26" s="257">
        <v>63.695278030917237</v>
      </c>
      <c r="M26" s="33" t="s">
        <v>97</v>
      </c>
      <c r="N26" s="45"/>
    </row>
    <row r="27" spans="2:14" ht="22" customHeight="1" x14ac:dyDescent="0.35">
      <c r="B27" s="334" t="s">
        <v>197</v>
      </c>
      <c r="C27" s="29" t="s">
        <v>117</v>
      </c>
      <c r="D27" s="29" t="s">
        <v>58</v>
      </c>
      <c r="E27" s="29" t="s">
        <v>138</v>
      </c>
      <c r="F27" s="29">
        <v>403</v>
      </c>
      <c r="G27" s="44">
        <v>688</v>
      </c>
      <c r="H27" s="75">
        <v>1</v>
      </c>
      <c r="I27" s="50" t="s">
        <v>100</v>
      </c>
      <c r="J27" s="29" t="s">
        <v>139</v>
      </c>
      <c r="K27" s="29" t="s">
        <v>101</v>
      </c>
      <c r="L27" s="29" t="s">
        <v>102</v>
      </c>
      <c r="M27" s="48" t="s">
        <v>140</v>
      </c>
      <c r="N27" s="45"/>
    </row>
    <row r="28" spans="2:14" ht="22" customHeight="1" x14ac:dyDescent="0.35">
      <c r="B28" s="335"/>
      <c r="C28" s="29" t="s">
        <v>117</v>
      </c>
      <c r="D28" s="29" t="s">
        <v>198</v>
      </c>
      <c r="E28" s="29" t="s">
        <v>120</v>
      </c>
      <c r="F28" s="29">
        <v>128</v>
      </c>
      <c r="G28" s="44">
        <v>400</v>
      </c>
      <c r="H28" s="75">
        <v>1</v>
      </c>
      <c r="I28" s="50" t="s">
        <v>100</v>
      </c>
      <c r="J28" s="29">
        <v>20</v>
      </c>
      <c r="K28" s="29" t="s">
        <v>101</v>
      </c>
      <c r="L28" s="29" t="s">
        <v>102</v>
      </c>
      <c r="M28" s="48" t="s">
        <v>141</v>
      </c>
      <c r="N28" s="45"/>
    </row>
    <row r="29" spans="2:14" ht="22" customHeight="1" x14ac:dyDescent="0.35">
      <c r="B29" s="335"/>
      <c r="C29" s="29" t="s">
        <v>117</v>
      </c>
      <c r="D29" s="29" t="s">
        <v>199</v>
      </c>
      <c r="E29" s="29" t="s">
        <v>125</v>
      </c>
      <c r="F29" s="29">
        <v>290</v>
      </c>
      <c r="G29" s="44">
        <v>940</v>
      </c>
      <c r="H29" s="75">
        <v>1</v>
      </c>
      <c r="I29" s="50" t="s">
        <v>100</v>
      </c>
      <c r="J29" s="29">
        <v>20</v>
      </c>
      <c r="K29" s="29" t="s">
        <v>101</v>
      </c>
      <c r="L29" s="29" t="s">
        <v>102</v>
      </c>
      <c r="M29" s="48" t="s">
        <v>128</v>
      </c>
      <c r="N29" s="45"/>
    </row>
    <row r="30" spans="2:14" ht="22" customHeight="1" x14ac:dyDescent="0.35">
      <c r="B30" s="335"/>
      <c r="C30" s="29" t="s">
        <v>13</v>
      </c>
      <c r="D30" s="29" t="s">
        <v>60</v>
      </c>
      <c r="E30" s="29" t="s">
        <v>61</v>
      </c>
      <c r="F30" s="29">
        <v>225</v>
      </c>
      <c r="G30" s="29">
        <v>220</v>
      </c>
      <c r="H30" s="75">
        <v>0.72</v>
      </c>
      <c r="I30" s="29" t="s">
        <v>104</v>
      </c>
      <c r="J30" s="29" t="s">
        <v>8</v>
      </c>
      <c r="K30" s="29" t="s">
        <v>8</v>
      </c>
      <c r="L30" s="29" t="s">
        <v>8</v>
      </c>
      <c r="M30" s="48" t="s">
        <v>8</v>
      </c>
      <c r="N30" s="30" t="s">
        <v>142</v>
      </c>
    </row>
    <row r="31" spans="2:14" ht="22" customHeight="1" x14ac:dyDescent="0.35">
      <c r="B31" s="335"/>
      <c r="C31" s="29" t="s">
        <v>13</v>
      </c>
      <c r="D31" s="29" t="s">
        <v>232</v>
      </c>
      <c r="E31" s="29" t="s">
        <v>105</v>
      </c>
      <c r="F31" s="29" t="s">
        <v>8</v>
      </c>
      <c r="G31" s="29">
        <v>96</v>
      </c>
      <c r="H31" s="75">
        <v>0.55000000000000004</v>
      </c>
      <c r="I31" s="29" t="s">
        <v>8</v>
      </c>
      <c r="J31" s="29" t="s">
        <v>8</v>
      </c>
      <c r="K31" s="29" t="s">
        <v>8</v>
      </c>
      <c r="L31" s="29" t="s">
        <v>8</v>
      </c>
      <c r="M31" s="48" t="s">
        <v>8</v>
      </c>
      <c r="N31" s="30"/>
    </row>
    <row r="32" spans="2:14" ht="22" customHeight="1" x14ac:dyDescent="0.35">
      <c r="B32" s="335"/>
      <c r="C32" s="29" t="s">
        <v>22</v>
      </c>
      <c r="D32" s="29" t="s">
        <v>233</v>
      </c>
      <c r="E32" s="29" t="s">
        <v>22</v>
      </c>
      <c r="F32" s="29">
        <v>26</v>
      </c>
      <c r="G32" s="44">
        <v>241</v>
      </c>
      <c r="H32" s="75">
        <v>0.95</v>
      </c>
      <c r="I32" s="29" t="s">
        <v>122</v>
      </c>
      <c r="J32" s="29" t="s">
        <v>8</v>
      </c>
      <c r="K32" s="29" t="s">
        <v>101</v>
      </c>
      <c r="L32" s="29" t="s">
        <v>8</v>
      </c>
      <c r="M32" s="48" t="s">
        <v>8</v>
      </c>
      <c r="N32" s="45" t="s">
        <v>123</v>
      </c>
    </row>
    <row r="33" spans="2:18" ht="37" customHeight="1" x14ac:dyDescent="0.35">
      <c r="B33" s="336"/>
      <c r="C33" s="29" t="s">
        <v>22</v>
      </c>
      <c r="D33" s="29" t="s">
        <v>16</v>
      </c>
      <c r="E33" s="29" t="s">
        <v>22</v>
      </c>
      <c r="F33" s="44">
        <v>4</v>
      </c>
      <c r="G33" s="29">
        <v>79</v>
      </c>
      <c r="H33" s="60">
        <v>0.65</v>
      </c>
      <c r="I33" s="50" t="s">
        <v>122</v>
      </c>
      <c r="J33" s="29" t="s">
        <v>8</v>
      </c>
      <c r="K33" s="29" t="s">
        <v>8</v>
      </c>
      <c r="L33" s="29" t="s">
        <v>8</v>
      </c>
      <c r="M33" s="48" t="s">
        <v>8</v>
      </c>
      <c r="N33" s="45" t="s">
        <v>123</v>
      </c>
    </row>
    <row r="34" spans="2:18" ht="20" x14ac:dyDescent="0.35">
      <c r="B34" s="329" t="s">
        <v>124</v>
      </c>
      <c r="C34" s="85" t="s">
        <v>117</v>
      </c>
      <c r="D34" s="85" t="s">
        <v>56</v>
      </c>
      <c r="E34" s="85" t="s">
        <v>125</v>
      </c>
      <c r="F34" s="87">
        <v>1211</v>
      </c>
      <c r="G34" s="85">
        <v>824</v>
      </c>
      <c r="H34" s="86">
        <v>1</v>
      </c>
      <c r="I34" s="85" t="s">
        <v>100</v>
      </c>
      <c r="J34" s="85">
        <v>20</v>
      </c>
      <c r="K34" s="85" t="s">
        <v>101</v>
      </c>
      <c r="L34" s="85" t="s">
        <v>102</v>
      </c>
      <c r="M34" s="118" t="s">
        <v>126</v>
      </c>
      <c r="N34" s="166" t="s">
        <v>127</v>
      </c>
      <c r="P34" s="30"/>
      <c r="Q34" s="30"/>
      <c r="R34" s="30"/>
    </row>
    <row r="35" spans="2:18" ht="22" customHeight="1" x14ac:dyDescent="0.35">
      <c r="B35" s="330"/>
      <c r="C35" s="29" t="s">
        <v>117</v>
      </c>
      <c r="D35" s="29" t="s">
        <v>129</v>
      </c>
      <c r="E35" s="29" t="s">
        <v>130</v>
      </c>
      <c r="F35" s="117">
        <v>128</v>
      </c>
      <c r="G35" s="29" t="s">
        <v>8</v>
      </c>
      <c r="H35" s="75">
        <v>1</v>
      </c>
      <c r="I35" s="160" t="s">
        <v>100</v>
      </c>
      <c r="J35" s="29">
        <v>20</v>
      </c>
      <c r="K35" s="29" t="s">
        <v>101</v>
      </c>
      <c r="L35" s="29" t="s">
        <v>102</v>
      </c>
      <c r="M35" s="48" t="s">
        <v>131</v>
      </c>
      <c r="N35" s="30"/>
    </row>
    <row r="36" spans="2:18" ht="22" customHeight="1" x14ac:dyDescent="0.35">
      <c r="B36" s="330"/>
      <c r="C36" s="29" t="s">
        <v>117</v>
      </c>
      <c r="D36" s="29" t="s">
        <v>132</v>
      </c>
      <c r="E36" s="29" t="s">
        <v>133</v>
      </c>
      <c r="F36" s="117">
        <v>184</v>
      </c>
      <c r="G36" s="29" t="s">
        <v>8</v>
      </c>
      <c r="H36" s="75">
        <v>1</v>
      </c>
      <c r="I36" s="160" t="s">
        <v>100</v>
      </c>
      <c r="J36" s="29">
        <v>20</v>
      </c>
      <c r="K36" s="29" t="s">
        <v>101</v>
      </c>
      <c r="L36" s="29" t="s">
        <v>102</v>
      </c>
      <c r="M36" s="48" t="s">
        <v>134</v>
      </c>
      <c r="N36" s="30"/>
    </row>
    <row r="37" spans="2:18" ht="20" x14ac:dyDescent="0.35">
      <c r="B37" s="330"/>
      <c r="C37" s="29" t="s">
        <v>117</v>
      </c>
      <c r="D37" s="29" t="s">
        <v>57</v>
      </c>
      <c r="E37" s="29" t="s">
        <v>135</v>
      </c>
      <c r="F37" s="29">
        <v>256</v>
      </c>
      <c r="G37" s="29" t="s">
        <v>8</v>
      </c>
      <c r="H37" s="75">
        <v>1</v>
      </c>
      <c r="I37" s="160" t="s">
        <v>100</v>
      </c>
      <c r="J37" s="29" t="s">
        <v>136</v>
      </c>
      <c r="K37" s="29" t="s">
        <v>101</v>
      </c>
      <c r="L37" s="29" t="s">
        <v>102</v>
      </c>
      <c r="M37" s="48" t="s">
        <v>137</v>
      </c>
      <c r="N37" s="30"/>
    </row>
    <row r="38" spans="2:18" ht="20" x14ac:dyDescent="0.35">
      <c r="B38" s="330"/>
      <c r="C38" s="29" t="s">
        <v>117</v>
      </c>
      <c r="D38" s="29" t="s">
        <v>191</v>
      </c>
      <c r="E38" s="29" t="s">
        <v>125</v>
      </c>
      <c r="F38" s="29">
        <v>600</v>
      </c>
      <c r="G38" s="44">
        <v>1900</v>
      </c>
      <c r="H38" s="75">
        <v>1</v>
      </c>
      <c r="I38" s="160" t="s">
        <v>100</v>
      </c>
      <c r="J38" s="29">
        <v>20</v>
      </c>
      <c r="K38" s="29" t="s">
        <v>101</v>
      </c>
      <c r="L38" s="29" t="s">
        <v>102</v>
      </c>
      <c r="M38" s="48" t="s">
        <v>200</v>
      </c>
      <c r="N38" s="30"/>
    </row>
    <row r="39" spans="2:18" ht="20" x14ac:dyDescent="0.35">
      <c r="B39" s="330"/>
      <c r="C39" s="29" t="s">
        <v>117</v>
      </c>
      <c r="D39" s="29" t="s">
        <v>231</v>
      </c>
      <c r="E39" s="29" t="s">
        <v>234</v>
      </c>
      <c r="F39" s="29">
        <v>120</v>
      </c>
      <c r="G39" s="29">
        <v>400</v>
      </c>
      <c r="H39" s="75">
        <v>1</v>
      </c>
      <c r="I39" s="160" t="s">
        <v>100</v>
      </c>
      <c r="J39" s="29">
        <v>20</v>
      </c>
      <c r="K39" s="29" t="s">
        <v>101</v>
      </c>
      <c r="L39" s="29" t="s">
        <v>102</v>
      </c>
      <c r="M39" s="48" t="s">
        <v>235</v>
      </c>
      <c r="N39" s="30"/>
    </row>
    <row r="40" spans="2:18" ht="20" x14ac:dyDescent="0.35">
      <c r="B40" s="330"/>
      <c r="C40" s="29" t="s">
        <v>13</v>
      </c>
      <c r="D40" s="29" t="s">
        <v>230</v>
      </c>
      <c r="E40" s="29" t="s">
        <v>143</v>
      </c>
      <c r="F40" s="29" t="s">
        <v>8</v>
      </c>
      <c r="G40" s="29">
        <v>920</v>
      </c>
      <c r="H40" s="75">
        <v>1</v>
      </c>
      <c r="I40" s="29" t="s">
        <v>122</v>
      </c>
      <c r="J40" s="29" t="s">
        <v>8</v>
      </c>
      <c r="K40" s="29" t="s">
        <v>8</v>
      </c>
      <c r="L40" s="29" t="s">
        <v>8</v>
      </c>
      <c r="M40" s="48" t="s">
        <v>8</v>
      </c>
      <c r="N40" s="30"/>
    </row>
    <row r="41" spans="2:18" ht="20" x14ac:dyDescent="0.35">
      <c r="B41" s="330"/>
      <c r="C41" s="29" t="s">
        <v>29</v>
      </c>
      <c r="D41" s="29" t="s">
        <v>262</v>
      </c>
      <c r="E41" s="29" t="s">
        <v>50</v>
      </c>
      <c r="F41" s="29" t="s">
        <v>8</v>
      </c>
      <c r="G41" s="29">
        <v>100</v>
      </c>
      <c r="H41" s="75">
        <v>1</v>
      </c>
      <c r="I41" s="29" t="s">
        <v>104</v>
      </c>
      <c r="J41" s="29" t="s">
        <v>8</v>
      </c>
      <c r="K41" s="29" t="s">
        <v>8</v>
      </c>
      <c r="L41" s="29" t="s">
        <v>8</v>
      </c>
      <c r="M41" s="48" t="s">
        <v>8</v>
      </c>
      <c r="N41" s="30"/>
    </row>
    <row r="42" spans="2:18" ht="20" x14ac:dyDescent="0.35">
      <c r="B42" s="330"/>
      <c r="C42" s="29" t="s">
        <v>22</v>
      </c>
      <c r="D42" s="29" t="s">
        <v>144</v>
      </c>
      <c r="E42" s="29" t="s">
        <v>22</v>
      </c>
      <c r="F42" s="29" t="s">
        <v>8</v>
      </c>
      <c r="G42" s="29">
        <v>20</v>
      </c>
      <c r="H42" s="75">
        <v>0.7</v>
      </c>
      <c r="I42" s="160" t="s">
        <v>122</v>
      </c>
      <c r="J42" s="29" t="s">
        <v>8</v>
      </c>
      <c r="K42" s="29" t="s">
        <v>8</v>
      </c>
      <c r="L42" s="29" t="s">
        <v>8</v>
      </c>
      <c r="M42" s="48" t="s">
        <v>8</v>
      </c>
      <c r="N42" s="45" t="s">
        <v>123</v>
      </c>
    </row>
    <row r="43" spans="2:18" ht="20" x14ac:dyDescent="0.35">
      <c r="B43" s="330"/>
      <c r="C43" s="29" t="s">
        <v>22</v>
      </c>
      <c r="D43" s="29" t="s">
        <v>145</v>
      </c>
      <c r="E43" s="29" t="s">
        <v>22</v>
      </c>
      <c r="F43" s="29">
        <v>38</v>
      </c>
      <c r="G43" s="29" t="s">
        <v>8</v>
      </c>
      <c r="H43" s="75">
        <v>0.83</v>
      </c>
      <c r="I43" s="160" t="s">
        <v>122</v>
      </c>
      <c r="J43" s="29" t="s">
        <v>8</v>
      </c>
      <c r="K43" s="29" t="s">
        <v>8</v>
      </c>
      <c r="L43" s="29" t="s">
        <v>8</v>
      </c>
      <c r="M43" s="29" t="s">
        <v>8</v>
      </c>
      <c r="N43" s="7"/>
      <c r="O43" s="190"/>
    </row>
    <row r="44" spans="2:18" ht="20" x14ac:dyDescent="0.35">
      <c r="B44" s="330"/>
      <c r="C44" s="29" t="s">
        <v>22</v>
      </c>
      <c r="D44" s="29" t="s">
        <v>342</v>
      </c>
      <c r="E44" s="29" t="s">
        <v>22</v>
      </c>
      <c r="F44" s="29" t="s">
        <v>8</v>
      </c>
      <c r="G44" s="29">
        <v>31</v>
      </c>
      <c r="H44" s="60">
        <v>0.9</v>
      </c>
      <c r="I44" s="50" t="s">
        <v>100</v>
      </c>
      <c r="J44" s="29">
        <v>25</v>
      </c>
      <c r="K44" s="29" t="s">
        <v>101</v>
      </c>
      <c r="L44" s="29" t="s">
        <v>243</v>
      </c>
      <c r="M44" s="29" t="s">
        <v>160</v>
      </c>
      <c r="N44" s="7"/>
      <c r="O44" s="190"/>
    </row>
    <row r="45" spans="2:18" ht="40" x14ac:dyDescent="0.35">
      <c r="B45" s="331"/>
      <c r="C45" s="33" t="s">
        <v>22</v>
      </c>
      <c r="D45" s="33" t="s">
        <v>16</v>
      </c>
      <c r="E45" s="33" t="s">
        <v>22</v>
      </c>
      <c r="F45" s="33">
        <v>8</v>
      </c>
      <c r="G45" s="33">
        <v>121</v>
      </c>
      <c r="H45" s="61">
        <v>0.53</v>
      </c>
      <c r="I45" s="97" t="s">
        <v>122</v>
      </c>
      <c r="J45" s="33" t="s">
        <v>8</v>
      </c>
      <c r="K45" s="33" t="s">
        <v>8</v>
      </c>
      <c r="L45" s="33" t="s">
        <v>8</v>
      </c>
      <c r="M45" s="49" t="s">
        <v>8</v>
      </c>
      <c r="N45" s="172" t="s">
        <v>123</v>
      </c>
    </row>
    <row r="46" spans="2:18" x14ac:dyDescent="0.35">
      <c r="D46" s="179"/>
      <c r="E46" s="178"/>
      <c r="F46" s="177"/>
      <c r="G46" s="177"/>
    </row>
    <row r="47" spans="2:18" x14ac:dyDescent="0.35">
      <c r="D47" s="179"/>
      <c r="E47" s="178"/>
      <c r="F47" s="177"/>
      <c r="G47" s="177"/>
    </row>
    <row r="48" spans="2:18" x14ac:dyDescent="0.35">
      <c r="D48" s="179"/>
      <c r="E48" s="178"/>
      <c r="F48" s="177"/>
      <c r="G48" s="177"/>
    </row>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sheetData>
  <mergeCells count="3">
    <mergeCell ref="B34:B45"/>
    <mergeCell ref="B7:B26"/>
    <mergeCell ref="B27:B33"/>
  </mergeCells>
  <pageMargins left="0.7" right="0.7" top="0.75" bottom="0.75" header="0.3" footer="0.3"/>
  <pageSetup paperSize="9" scale="17"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37210-EAB0-4F58-BBDB-4807F1C0F46B}">
  <sheetPr codeName="Sheet6"/>
  <dimension ref="A1:T48"/>
  <sheetViews>
    <sheetView showGridLines="0" zoomScale="50" zoomScaleNormal="50" workbookViewId="0"/>
  </sheetViews>
  <sheetFormatPr defaultColWidth="0" defaultRowHeight="14.5" zeroHeight="1" x14ac:dyDescent="0.35"/>
  <cols>
    <col min="1" max="1" width="6.54296875" customWidth="1"/>
    <col min="2" max="2" width="31.54296875" customWidth="1"/>
    <col min="3" max="3" width="25.7265625" customWidth="1"/>
    <col min="4" max="6" width="21.81640625" customWidth="1"/>
    <col min="7" max="7" width="27.81640625" customWidth="1"/>
    <col min="8" max="9" width="17.453125" hidden="1" customWidth="1"/>
    <col min="10" max="20" width="0" hidden="1" customWidth="1"/>
    <col min="21" max="16384" width="8.7265625" hidden="1"/>
  </cols>
  <sheetData>
    <row r="1" spans="2:20" ht="26" x14ac:dyDescent="0.8">
      <c r="E1" s="95"/>
      <c r="F1" s="94"/>
    </row>
    <row r="2" spans="2:20" x14ac:dyDescent="0.35"/>
    <row r="3" spans="2:20" s="3" customFormat="1" ht="20" x14ac:dyDescent="0.35">
      <c r="B3" s="13" t="s">
        <v>146</v>
      </c>
      <c r="C3" s="13"/>
      <c r="D3" s="13"/>
      <c r="E3" s="13"/>
      <c r="F3" s="14"/>
      <c r="G3"/>
      <c r="H3"/>
      <c r="I3"/>
      <c r="J3"/>
      <c r="K3"/>
      <c r="L3"/>
      <c r="M3"/>
      <c r="N3"/>
      <c r="O3"/>
      <c r="P3"/>
      <c r="Q3"/>
      <c r="R3"/>
      <c r="T3"/>
    </row>
    <row r="4" spans="2:20" x14ac:dyDescent="0.35"/>
    <row r="5" spans="2:20" x14ac:dyDescent="0.35"/>
    <row r="6" spans="2:20" ht="60.5" thickBot="1" x14ac:dyDescent="0.4">
      <c r="B6" s="20" t="s">
        <v>19</v>
      </c>
      <c r="C6" s="2" t="s">
        <v>40</v>
      </c>
      <c r="D6" s="2" t="s">
        <v>41</v>
      </c>
      <c r="E6" s="2" t="s">
        <v>42</v>
      </c>
      <c r="F6" s="2" t="s">
        <v>147</v>
      </c>
    </row>
    <row r="7" spans="2:20" s="115" customFormat="1" ht="21" customHeight="1" thickBot="1" x14ac:dyDescent="0.4">
      <c r="B7" s="102" t="s">
        <v>117</v>
      </c>
      <c r="C7" s="59"/>
      <c r="D7" s="103">
        <v>2911</v>
      </c>
      <c r="E7" s="103">
        <v>9636</v>
      </c>
      <c r="F7" s="104" t="s">
        <v>148</v>
      </c>
      <c r="G7" s="215"/>
    </row>
    <row r="8" spans="2:20" s="115" customFormat="1" ht="21" customHeight="1" x14ac:dyDescent="0.35">
      <c r="B8" s="337" t="s">
        <v>63</v>
      </c>
      <c r="C8" s="105" t="s">
        <v>143</v>
      </c>
      <c r="D8" s="106">
        <v>198</v>
      </c>
      <c r="E8" s="107">
        <v>920</v>
      </c>
      <c r="F8" s="108" t="s">
        <v>148</v>
      </c>
    </row>
    <row r="9" spans="2:20" s="115" customFormat="1" ht="21" customHeight="1" x14ac:dyDescent="0.35">
      <c r="B9" s="338"/>
      <c r="C9" s="219" t="s">
        <v>113</v>
      </c>
      <c r="D9" s="217">
        <v>163</v>
      </c>
      <c r="E9" s="217" t="s">
        <v>8</v>
      </c>
      <c r="F9" s="218" t="s">
        <v>148</v>
      </c>
    </row>
    <row r="10" spans="2:20" s="115" customFormat="1" ht="21" customHeight="1" x14ac:dyDescent="0.35">
      <c r="B10" s="338"/>
      <c r="C10" s="216" t="s">
        <v>105</v>
      </c>
      <c r="D10" s="217" t="s">
        <v>8</v>
      </c>
      <c r="E10" s="217">
        <v>100</v>
      </c>
      <c r="F10" s="218" t="s">
        <v>228</v>
      </c>
    </row>
    <row r="11" spans="2:20" s="115" customFormat="1" ht="21" customHeight="1" x14ac:dyDescent="0.35">
      <c r="B11" s="338"/>
      <c r="C11" s="219" t="s">
        <v>61</v>
      </c>
      <c r="D11" s="217" t="s">
        <v>8</v>
      </c>
      <c r="E11" s="217">
        <v>196</v>
      </c>
      <c r="F11" s="218" t="s">
        <v>148</v>
      </c>
    </row>
    <row r="12" spans="2:20" s="115" customFormat="1" ht="21" customHeight="1" thickBot="1" x14ac:dyDescent="0.4">
      <c r="B12" s="339"/>
      <c r="C12" s="109" t="s">
        <v>174</v>
      </c>
      <c r="D12" s="110">
        <f>SUM(D8:D11)</f>
        <v>361</v>
      </c>
      <c r="E12" s="110">
        <f>SUM(E8:E11)</f>
        <v>1216</v>
      </c>
      <c r="F12" s="111"/>
      <c r="G12" s="215"/>
    </row>
    <row r="13" spans="2:20" s="115" customFormat="1" ht="21" customHeight="1" thickBot="1" x14ac:dyDescent="0.4">
      <c r="B13" s="102" t="s">
        <v>22</v>
      </c>
      <c r="C13" s="59"/>
      <c r="D13" s="103">
        <v>85</v>
      </c>
      <c r="E13" s="103">
        <v>1740</v>
      </c>
      <c r="F13" s="104" t="s">
        <v>148</v>
      </c>
      <c r="G13" s="215"/>
    </row>
    <row r="14" spans="2:20" s="115" customFormat="1" ht="21" customHeight="1" x14ac:dyDescent="0.35">
      <c r="B14" s="112" t="s">
        <v>17</v>
      </c>
      <c r="C14" s="113"/>
      <c r="D14" s="89">
        <f>SUM(D7,,D13,D12)</f>
        <v>3357</v>
      </c>
      <c r="E14" s="89">
        <f>SUM(E7,,E13,E12)</f>
        <v>12592</v>
      </c>
      <c r="F14" s="114"/>
    </row>
    <row r="15" spans="2:20" x14ac:dyDescent="0.35"/>
    <row r="16" spans="2:20" x14ac:dyDescent="0.35"/>
    <row r="17" spans="2:7" ht="20" x14ac:dyDescent="0.35">
      <c r="B17" s="13" t="s">
        <v>149</v>
      </c>
      <c r="C17" s="13"/>
      <c r="D17" s="13"/>
      <c r="E17" s="13"/>
      <c r="F17" s="14"/>
    </row>
    <row r="18" spans="2:7" x14ac:dyDescent="0.35"/>
    <row r="19" spans="2:7" x14ac:dyDescent="0.35"/>
    <row r="20" spans="2:7" ht="60.5" thickBot="1" x14ac:dyDescent="0.4">
      <c r="B20" s="20" t="s">
        <v>19</v>
      </c>
      <c r="C20" s="2" t="s">
        <v>40</v>
      </c>
      <c r="D20" s="2" t="s">
        <v>41</v>
      </c>
      <c r="E20" s="2" t="s">
        <v>42</v>
      </c>
      <c r="F20" s="2" t="s">
        <v>147</v>
      </c>
    </row>
    <row r="21" spans="2:7" ht="20.25" customHeight="1" thickBot="1" x14ac:dyDescent="0.4">
      <c r="B21" s="102" t="s">
        <v>117</v>
      </c>
      <c r="C21" s="59"/>
      <c r="D21" s="103">
        <v>6424</v>
      </c>
      <c r="E21" s="103">
        <v>19560</v>
      </c>
      <c r="F21" s="104" t="s">
        <v>148</v>
      </c>
    </row>
    <row r="22" spans="2:7" ht="20.25" customHeight="1" x14ac:dyDescent="0.35">
      <c r="B22" s="337" t="s">
        <v>63</v>
      </c>
      <c r="C22" s="105" t="s">
        <v>143</v>
      </c>
      <c r="D22" s="107">
        <v>262</v>
      </c>
      <c r="E22" s="107">
        <v>1160</v>
      </c>
      <c r="F22" s="108" t="s">
        <v>150</v>
      </c>
    </row>
    <row r="23" spans="2:7" ht="20.25" customHeight="1" x14ac:dyDescent="0.35">
      <c r="B23" s="338"/>
      <c r="C23" s="219" t="s">
        <v>61</v>
      </c>
      <c r="D23" s="42">
        <v>924</v>
      </c>
      <c r="E23" s="42" t="s">
        <v>8</v>
      </c>
      <c r="F23" s="218" t="s">
        <v>148</v>
      </c>
    </row>
    <row r="24" spans="2:7" ht="20.25" customHeight="1" x14ac:dyDescent="0.35">
      <c r="B24" s="338"/>
      <c r="C24" s="219" t="s">
        <v>113</v>
      </c>
      <c r="D24" s="42">
        <v>352</v>
      </c>
      <c r="E24" s="42" t="s">
        <v>8</v>
      </c>
      <c r="F24" s="218" t="s">
        <v>148</v>
      </c>
    </row>
    <row r="25" spans="2:7" ht="20.25" customHeight="1" x14ac:dyDescent="0.35">
      <c r="B25" s="338"/>
      <c r="C25" s="219" t="s">
        <v>52</v>
      </c>
      <c r="D25" s="42">
        <v>200</v>
      </c>
      <c r="E25" s="42" t="s">
        <v>8</v>
      </c>
      <c r="F25" s="218" t="s">
        <v>150</v>
      </c>
    </row>
    <row r="26" spans="2:7" ht="20.25" customHeight="1" x14ac:dyDescent="0.35">
      <c r="B26" s="338"/>
      <c r="C26" s="219" t="s">
        <v>229</v>
      </c>
      <c r="D26" s="42">
        <v>0</v>
      </c>
      <c r="E26" s="42">
        <v>3200</v>
      </c>
      <c r="F26" s="218" t="s">
        <v>228</v>
      </c>
    </row>
    <row r="27" spans="2:7" ht="20.25" customHeight="1" thickBot="1" x14ac:dyDescent="0.4">
      <c r="B27" s="339"/>
      <c r="C27" s="109" t="s">
        <v>174</v>
      </c>
      <c r="D27" s="110">
        <f>SUM(D22:D26)</f>
        <v>1738</v>
      </c>
      <c r="E27" s="110">
        <f>SUM(E22:E26)</f>
        <v>4360</v>
      </c>
      <c r="F27" s="111" t="s">
        <v>151</v>
      </c>
      <c r="G27" s="215"/>
    </row>
    <row r="28" spans="2:7" ht="20.25" customHeight="1" thickBot="1" x14ac:dyDescent="0.4">
      <c r="B28" s="102" t="s">
        <v>22</v>
      </c>
      <c r="C28" s="59"/>
      <c r="D28" s="103">
        <v>1544</v>
      </c>
      <c r="E28" s="103">
        <v>4476</v>
      </c>
      <c r="F28" s="104" t="s">
        <v>151</v>
      </c>
      <c r="G28" s="215"/>
    </row>
    <row r="29" spans="2:7" ht="20.25" customHeight="1" x14ac:dyDescent="0.35">
      <c r="B29" s="112" t="s">
        <v>17</v>
      </c>
      <c r="C29" s="113"/>
      <c r="D29" s="89">
        <f>SUM(D21,D28,D27)</f>
        <v>9706</v>
      </c>
      <c r="E29" s="89">
        <f>SUM(E21,E28,E27)</f>
        <v>28396</v>
      </c>
      <c r="F29" s="114"/>
    </row>
    <row r="30" spans="2:7" x14ac:dyDescent="0.35"/>
    <row r="31" spans="2:7" x14ac:dyDescent="0.35"/>
    <row r="32" spans="2:7"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sheetData>
  <mergeCells count="2">
    <mergeCell ref="B8:B12"/>
    <mergeCell ref="B22:B27"/>
  </mergeCells>
  <pageMargins left="0.7" right="0.7" top="0.75" bottom="0.75" header="0.3" footer="0.3"/>
  <pageSetup paperSize="9" scale="68"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630F6-6371-4166-9BFF-6E83829D9233}">
  <sheetPr codeName="Sheet7"/>
  <dimension ref="A1:U38"/>
  <sheetViews>
    <sheetView showGridLines="0" zoomScale="50" zoomScaleNormal="50" workbookViewId="0"/>
  </sheetViews>
  <sheetFormatPr defaultColWidth="0" defaultRowHeight="14.5" zeroHeight="1" x14ac:dyDescent="0.35"/>
  <cols>
    <col min="1" max="17" width="8.7265625" customWidth="1"/>
    <col min="18" max="20" width="8.7265625" hidden="1" customWidth="1"/>
    <col min="21" max="21" width="8.7265625" customWidth="1"/>
    <col min="22" max="16384" width="8.7265625"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spans="3:3" x14ac:dyDescent="0.35"/>
    <row r="18" spans="3:3" x14ac:dyDescent="0.35"/>
    <row r="19" spans="3:3" x14ac:dyDescent="0.35"/>
    <row r="20" spans="3:3" x14ac:dyDescent="0.35"/>
    <row r="21" spans="3:3" x14ac:dyDescent="0.35">
      <c r="C21" s="77"/>
    </row>
    <row r="22" spans="3:3" x14ac:dyDescent="0.35"/>
    <row r="23" spans="3:3" x14ac:dyDescent="0.35"/>
    <row r="24" spans="3:3" x14ac:dyDescent="0.35"/>
    <row r="25" spans="3:3" x14ac:dyDescent="0.35"/>
    <row r="26" spans="3:3" x14ac:dyDescent="0.35"/>
    <row r="27" spans="3:3" x14ac:dyDescent="0.35"/>
    <row r="28" spans="3:3" x14ac:dyDescent="0.35"/>
    <row r="29" spans="3:3" x14ac:dyDescent="0.35"/>
    <row r="30" spans="3:3" x14ac:dyDescent="0.35"/>
    <row r="31" spans="3:3" x14ac:dyDescent="0.35"/>
    <row r="32" spans="3:3" x14ac:dyDescent="0.35"/>
    <row r="33" x14ac:dyDescent="0.35"/>
    <row r="34" x14ac:dyDescent="0.35"/>
    <row r="35" x14ac:dyDescent="0.35"/>
    <row r="36" x14ac:dyDescent="0.35"/>
    <row r="37" x14ac:dyDescent="0.35"/>
    <row r="38" x14ac:dyDescent="0.35"/>
  </sheetData>
  <pageMargins left="0.7" right="0.7" top="0.75" bottom="0.75" header="0.3" footer="0.3"/>
  <pageSetup paperSize="9" scale="5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4f9124f-5bc2-47a3-992c-8204df2fe239" xsi:nil="true"/>
    <lcf76f155ced4ddcb4097134ff3c332f xmlns="4e3014a7-3d34-4e96-96e2-8dfbee3715b4">
      <Terms xmlns="http://schemas.microsoft.com/office/infopath/2007/PartnerControls"/>
    </lcf76f155ced4ddcb4097134ff3c332f>
    <approvalStartDate xmlns="94f9124f-5bc2-47a3-992c-8204df2fe239" xsi:nil="true"/>
    <ApprovalComments xmlns="94f9124f-5bc2-47a3-992c-8204df2fe239" xsi:nil="true"/>
    <Initiator xmlns="94f9124f-5bc2-47a3-992c-8204df2fe239">
      <UserInfo>
        <DisplayName/>
        <AccountId xsi:nil="true"/>
        <AccountType/>
      </UserInfo>
    </Initiator>
    <ApprovalStatus xmlns="94f9124f-5bc2-47a3-992c-8204df2fe239" xsi:nil="true"/>
    <UsersWhoApproved xmlns="94f9124f-5bc2-47a3-992c-8204df2fe239">
      <UserInfo>
        <DisplayName/>
        <AccountId xsi:nil="true"/>
        <AccountType/>
      </UserInfo>
    </UsersWhoApproved>
    <Approvers xmlns="94f9124f-5bc2-47a3-992c-8204df2fe239">
      <UserInfo>
        <DisplayName/>
        <AccountId xsi:nil="true"/>
        <AccountType/>
      </UserInfo>
    </Approv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6B7088E0676D04BA5B8408B33C93C95" ma:contentTypeVersion="21" ma:contentTypeDescription="Create a new document." ma:contentTypeScope="" ma:versionID="76a7de7a0e6de68caf47ee70d04f52af">
  <xsd:schema xmlns:xsd="http://www.w3.org/2001/XMLSchema" xmlns:xs="http://www.w3.org/2001/XMLSchema" xmlns:p="http://schemas.microsoft.com/office/2006/metadata/properties" xmlns:ns2="4e3014a7-3d34-4e96-96e2-8dfbee3715b4" xmlns:ns3="94f9124f-5bc2-47a3-992c-8204df2fe239" targetNamespace="http://schemas.microsoft.com/office/2006/metadata/properties" ma:root="true" ma:fieldsID="0ed59793546889c0accd8f0c5b1fe38d" ns2:_="" ns3:_="">
    <xsd:import namespace="4e3014a7-3d34-4e96-96e2-8dfbee3715b4"/>
    <xsd:import namespace="94f9124f-5bc2-47a3-992c-8204df2fe23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element ref="ns3:ApprovalComments" minOccurs="0"/>
                <xsd:element ref="ns3:approvalStartDate" minOccurs="0"/>
                <xsd:element ref="ns3:ApprovalStatus" minOccurs="0"/>
                <xsd:element ref="ns3:Approvers" minOccurs="0"/>
                <xsd:element ref="ns3:Initiator" minOccurs="0"/>
                <xsd:element ref="ns3:UsersWhoAppro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3014a7-3d34-4e96-96e2-8dfbee3715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2b4f06f-3021-4bf8-ab23-49482b4d535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f9124f-5bc2-47a3-992c-8204df2fe23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abe1af6-75a1-47a1-993a-5d5a783a1410}" ma:internalName="TaxCatchAll" ma:showField="CatchAllData" ma:web="94f9124f-5bc2-47a3-992c-8204df2fe239">
      <xsd:complexType>
        <xsd:complexContent>
          <xsd:extension base="dms:MultiChoiceLookup">
            <xsd:sequence>
              <xsd:element name="Value" type="dms:Lookup" maxOccurs="unbounded" minOccurs="0" nillable="true"/>
            </xsd:sequence>
          </xsd:extension>
        </xsd:complexContent>
      </xsd:complexType>
    </xsd:element>
    <xsd:element name="ApprovalComments" ma:index="23" nillable="true" ma:displayName="Approval Comments" ma:internalName="ApprovalComments">
      <xsd:simpleType>
        <xsd:restriction base="dms:Note">
          <xsd:maxLength value="255"/>
        </xsd:restriction>
      </xsd:simpleType>
    </xsd:element>
    <xsd:element name="approvalStartDate" ma:index="24" nillable="true" ma:displayName="Approval Start Date" ma:format="DateOnly" ma:internalName="approvalStartDate">
      <xsd:simpleType>
        <xsd:restriction base="dms:DateTime"/>
      </xsd:simpleType>
    </xsd:element>
    <xsd:element name="ApprovalStatus" ma:index="25" nillable="true" ma:displayName="Approval Status" ma:internalName="ApprovalStatus">
      <xsd:simpleType>
        <xsd:restriction base="dms:Text">
          <xsd:maxLength value="255"/>
        </xsd:restriction>
      </xsd:simpleType>
    </xsd:element>
    <xsd:element name="Approvers" ma:index="26" nillable="true" ma:displayName="Approvers" ma:list="UserInfo" ma:SharePointGroup="0" ma:internalName="Approv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itiator" ma:index="27" nillable="true" ma:displayName="Initiator" ma:list="UserInfo" ma:SharePointGroup="0" ma:internalName="Initi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sersWhoApproved" ma:index="28" nillable="true" ma:displayName="Users Who Approved" ma:list="UserInfo" ma:SharePointGroup="0" ma:internalName="UsersWhoApprove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6309CE-DADF-4828-BD10-15E085AD370A}">
  <ds:schemaRefs>
    <ds:schemaRef ds:uri="http://schemas.microsoft.com/sharepoint/v3/contenttype/forms"/>
  </ds:schemaRefs>
</ds:datastoreItem>
</file>

<file path=customXml/itemProps2.xml><?xml version="1.0" encoding="utf-8"?>
<ds:datastoreItem xmlns:ds="http://schemas.openxmlformats.org/officeDocument/2006/customXml" ds:itemID="{E9A852A0-4203-43E3-A728-C04B8FF3311C}">
  <ds:schemaRefs>
    <ds:schemaRef ds:uri="http://schemas.microsoft.com/office/2006/metadata/properties"/>
    <ds:schemaRef ds:uri="http://schemas.microsoft.com/office/infopath/2007/PartnerControls"/>
    <ds:schemaRef ds:uri="94f9124f-5bc2-47a3-992c-8204df2fe239"/>
    <ds:schemaRef ds:uri="4e3014a7-3d34-4e96-96e2-8dfbee3715b4"/>
  </ds:schemaRefs>
</ds:datastoreItem>
</file>

<file path=customXml/itemProps3.xml><?xml version="1.0" encoding="utf-8"?>
<ds:datastoreItem xmlns:ds="http://schemas.openxmlformats.org/officeDocument/2006/customXml" ds:itemID="{0412CCE8-17AA-4021-8DE0-48970A25AA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3014a7-3d34-4e96-96e2-8dfbee3715b4"/>
    <ds:schemaRef ds:uri="94f9124f-5bc2-47a3-992c-8204df2fe2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Legal Disclaimer</vt:lpstr>
      <vt:lpstr>Portfolio Snapshot</vt:lpstr>
      <vt:lpstr>Mature Portfolio Financials</vt:lpstr>
      <vt:lpstr>Mature Project additional data</vt:lpstr>
      <vt:lpstr>Adv. Dev and Dev. Portfolio</vt:lpstr>
      <vt:lpstr>US IC Status</vt:lpstr>
      <vt:lpstr>FX_AVG_Euro</vt:lpstr>
      <vt:lpstr>FX_AVG_Nis</vt:lpstr>
      <vt:lpstr>FX_end_Euro</vt:lpstr>
      <vt:lpstr>FX_end_NIS</vt:lpstr>
      <vt:lpstr>FX_Euro</vt:lpstr>
      <vt:lpstr>FX_NIS_end</vt:lpstr>
      <vt:lpstr>'Adv. Dev and Dev. Portfolio'!Print_Area</vt:lpstr>
      <vt:lpstr>'Mature Portfolio Financials'!Print_Area</vt:lpstr>
      <vt:lpstr>'US IC Status'!Print_Area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Yosef Lefkovitz</dc:creator>
  <cp:keywords/>
  <dc:description/>
  <cp:lastModifiedBy>Haim Cohen</cp:lastModifiedBy>
  <cp:revision/>
  <cp:lastPrinted>2025-02-17T07:51:24Z</cp:lastPrinted>
  <dcterms:created xsi:type="dcterms:W3CDTF">2023-02-13T11:51:03Z</dcterms:created>
  <dcterms:modified xsi:type="dcterms:W3CDTF">2025-05-05T15:05:39Z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0x010100D6B7088E0676D04BA5B8408B33C93C95</vt:lpwstr>
  </property>
  <property fmtid="{D5CDD505-2E9C-101B-9397-08002B2CF9AE}" pid="3" name="MediaServiceImageTags">
    <vt:lpwstr/>
  </property>
</Properties>
</file>